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Rozpočty\Jana 2020\Chotovinský potok_aktualizace 2020 a změna VRN\"/>
    </mc:Choice>
  </mc:AlternateContent>
  <bookViews>
    <workbookView xWindow="0" yWindow="0" windowWidth="28800" windowHeight="14100" activeTab="4"/>
  </bookViews>
  <sheets>
    <sheet name="Rekapitulace stavby" sheetId="1" r:id="rId1"/>
    <sheet name="3584a - SO 01 - rekonstru..." sheetId="2" r:id="rId2"/>
    <sheet name="3584b - SO 02 - oprava sp..." sheetId="3" r:id="rId3"/>
    <sheet name="3584c - Vedlejší náklady" sheetId="4" r:id="rId4"/>
    <sheet name="3584d - Ostatní náklady" sheetId="5" r:id="rId5"/>
  </sheets>
  <definedNames>
    <definedName name="_xlnm._FilterDatabase" localSheetId="1" hidden="1">'3584a - SO 01 - rekonstru...'!$C$123:$K$249</definedName>
    <definedName name="_xlnm._FilterDatabase" localSheetId="2" hidden="1">'3584b - SO 02 - oprava sp...'!$C$122:$K$147</definedName>
    <definedName name="_xlnm._FilterDatabase" localSheetId="3" hidden="1">'3584c - Vedlejší náklady'!$C$116:$K$130</definedName>
    <definedName name="_xlnm._FilterDatabase" localSheetId="4" hidden="1">'3584d - Ostatní náklady'!$C$117:$K$127</definedName>
    <definedName name="_xlnm.Print_Titles" localSheetId="1">'3584a - SO 01 - rekonstru...'!$123:$123</definedName>
    <definedName name="_xlnm.Print_Titles" localSheetId="2">'3584b - SO 02 - oprava sp...'!$122:$122</definedName>
    <definedName name="_xlnm.Print_Titles" localSheetId="3">'3584c - Vedlejší náklady'!$116:$116</definedName>
    <definedName name="_xlnm.Print_Titles" localSheetId="4">'3584d - Ostatní náklady'!$117:$117</definedName>
    <definedName name="_xlnm.Print_Titles" localSheetId="0">'Rekapitulace stavby'!$92:$92</definedName>
    <definedName name="_xlnm.Print_Area" localSheetId="1">'3584a - SO 01 - rekonstru...'!$C$4:$J$76,'3584a - SO 01 - rekonstru...'!$C$82:$J$105,'3584a - SO 01 - rekonstru...'!$C$111:$K$249</definedName>
    <definedName name="_xlnm.Print_Area" localSheetId="2">'3584b - SO 02 - oprava sp...'!$C$4:$J$76,'3584b - SO 02 - oprava sp...'!$C$82:$J$104,'3584b - SO 02 - oprava sp...'!$C$110:$K$147</definedName>
    <definedName name="_xlnm.Print_Area" localSheetId="3">'3584c - Vedlejší náklady'!$C$4:$J$76,'3584c - Vedlejší náklady'!$C$82:$J$98,'3584c - Vedlejší náklady'!$C$104:$K$130</definedName>
    <definedName name="_xlnm.Print_Area" localSheetId="4">'3584d - Ostatní náklady'!$C$4:$J$76,'3584d - Ostatní náklady'!$C$82:$J$99,'3584d - Ostatní náklady'!$C$105:$K$127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F112" i="5"/>
  <c r="E110" i="5"/>
  <c r="F89" i="5"/>
  <c r="E87" i="5"/>
  <c r="J21" i="5"/>
  <c r="E21" i="5"/>
  <c r="J114" i="5"/>
  <c r="J20" i="5"/>
  <c r="F115" i="5"/>
  <c r="J15" i="5"/>
  <c r="E15" i="5"/>
  <c r="F114" i="5"/>
  <c r="J14" i="5"/>
  <c r="J89" i="5"/>
  <c r="E7" i="5"/>
  <c r="E108" i="5"/>
  <c r="J37" i="4"/>
  <c r="J36" i="4"/>
  <c r="AY97" i="1"/>
  <c r="J35" i="4"/>
  <c r="AX97" i="1" s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1" i="4"/>
  <c r="E109" i="4"/>
  <c r="F89" i="4"/>
  <c r="E87" i="4"/>
  <c r="J21" i="4"/>
  <c r="E21" i="4"/>
  <c r="J113" i="4"/>
  <c r="J20" i="4"/>
  <c r="F114" i="4"/>
  <c r="J15" i="4"/>
  <c r="E15" i="4"/>
  <c r="F113" i="4"/>
  <c r="J14" i="4"/>
  <c r="J89" i="4"/>
  <c r="E7" i="4"/>
  <c r="E85" i="4"/>
  <c r="J37" i="3"/>
  <c r="J36" i="3"/>
  <c r="AY96" i="1"/>
  <c r="J35" i="3"/>
  <c r="AX96" i="1"/>
  <c r="BI144" i="3"/>
  <c r="BH144" i="3"/>
  <c r="BG144" i="3"/>
  <c r="BF144" i="3"/>
  <c r="T144" i="3"/>
  <c r="T143" i="3"/>
  <c r="R144" i="3"/>
  <c r="R143" i="3"/>
  <c r="P144" i="3"/>
  <c r="P143" i="3"/>
  <c r="BI142" i="3"/>
  <c r="BH142" i="3"/>
  <c r="BG142" i="3"/>
  <c r="BF142" i="3"/>
  <c r="T142" i="3"/>
  <c r="T141" i="3"/>
  <c r="R142" i="3"/>
  <c r="R141" i="3"/>
  <c r="P142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T134" i="3"/>
  <c r="R135" i="3"/>
  <c r="R134" i="3"/>
  <c r="P135" i="3"/>
  <c r="P134" i="3"/>
  <c r="BI133" i="3"/>
  <c r="BH133" i="3"/>
  <c r="BG133" i="3"/>
  <c r="BF133" i="3"/>
  <c r="T133" i="3"/>
  <c r="T132" i="3"/>
  <c r="R133" i="3"/>
  <c r="R132" i="3"/>
  <c r="P133" i="3"/>
  <c r="P132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89" i="3"/>
  <c r="E87" i="3"/>
  <c r="J21" i="3"/>
  <c r="E21" i="3"/>
  <c r="J119" i="3"/>
  <c r="J20" i="3"/>
  <c r="F120" i="3"/>
  <c r="J15" i="3"/>
  <c r="E15" i="3"/>
  <c r="F91" i="3"/>
  <c r="J14" i="3"/>
  <c r="J117" i="3"/>
  <c r="E7" i="3"/>
  <c r="E113" i="3" s="1"/>
  <c r="R240" i="2"/>
  <c r="P240" i="2"/>
  <c r="J37" i="2"/>
  <c r="J36" i="2"/>
  <c r="AY95" i="1"/>
  <c r="J35" i="2"/>
  <c r="AX95" i="1"/>
  <c r="BI241" i="2"/>
  <c r="BH241" i="2"/>
  <c r="BG241" i="2"/>
  <c r="BF241" i="2"/>
  <c r="T241" i="2"/>
  <c r="T240" i="2" s="1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8" i="2"/>
  <c r="E116" i="2"/>
  <c r="F89" i="2"/>
  <c r="E87" i="2"/>
  <c r="J21" i="2"/>
  <c r="E21" i="2"/>
  <c r="J91" i="2" s="1"/>
  <c r="J20" i="2"/>
  <c r="F121" i="2"/>
  <c r="J15" i="2"/>
  <c r="E15" i="2"/>
  <c r="F120" i="2" s="1"/>
  <c r="J14" i="2"/>
  <c r="J118" i="2"/>
  <c r="E7" i="2"/>
  <c r="E114" i="2"/>
  <c r="AM90" i="1"/>
  <c r="AM89" i="1"/>
  <c r="L89" i="1"/>
  <c r="AM87" i="1"/>
  <c r="L87" i="1"/>
  <c r="L85" i="1"/>
  <c r="L84" i="1"/>
  <c r="BK127" i="5"/>
  <c r="J124" i="5"/>
  <c r="BK122" i="5"/>
  <c r="J129" i="4"/>
  <c r="BK127" i="4"/>
  <c r="J126" i="4"/>
  <c r="J125" i="4"/>
  <c r="J123" i="4"/>
  <c r="J121" i="4"/>
  <c r="J142" i="3"/>
  <c r="J128" i="3"/>
  <c r="J126" i="3"/>
  <c r="BK235" i="2"/>
  <c r="BK232" i="2"/>
  <c r="J212" i="2"/>
  <c r="J211" i="2"/>
  <c r="J200" i="2"/>
  <c r="BK195" i="2"/>
  <c r="BK178" i="2"/>
  <c r="J174" i="2"/>
  <c r="BK169" i="2"/>
  <c r="J159" i="2"/>
  <c r="BK157" i="2"/>
  <c r="BK156" i="2"/>
  <c r="BK154" i="2"/>
  <c r="BK149" i="2"/>
  <c r="J143" i="2"/>
  <c r="J139" i="2"/>
  <c r="BK138" i="2"/>
  <c r="BK137" i="2"/>
  <c r="BK136" i="2"/>
  <c r="J134" i="2"/>
  <c r="J131" i="2"/>
  <c r="J126" i="5"/>
  <c r="J125" i="5"/>
  <c r="BK124" i="5"/>
  <c r="J123" i="5"/>
  <c r="BK121" i="5"/>
  <c r="BK130" i="4"/>
  <c r="BK129" i="4"/>
  <c r="J128" i="4"/>
  <c r="BK126" i="4"/>
  <c r="BK125" i="4"/>
  <c r="J124" i="4"/>
  <c r="BK122" i="4"/>
  <c r="BK121" i="4"/>
  <c r="BK120" i="4"/>
  <c r="BK119" i="4"/>
  <c r="J144" i="3"/>
  <c r="BK142" i="3"/>
  <c r="BK138" i="3"/>
  <c r="BK135" i="3"/>
  <c r="J133" i="3"/>
  <c r="BK241" i="2"/>
  <c r="BK240" i="2" s="1"/>
  <c r="J240" i="2" s="1"/>
  <c r="J104" i="2" s="1"/>
  <c r="J241" i="2"/>
  <c r="J239" i="2"/>
  <c r="J235" i="2"/>
  <c r="J232" i="2"/>
  <c r="BK230" i="2"/>
  <c r="BK225" i="2"/>
  <c r="J221" i="2"/>
  <c r="J217" i="2"/>
  <c r="BK216" i="2"/>
  <c r="BK211" i="2"/>
  <c r="J209" i="2"/>
  <c r="J205" i="2"/>
  <c r="J202" i="2"/>
  <c r="BK200" i="2"/>
  <c r="BK193" i="2"/>
  <c r="J189" i="2"/>
  <c r="J184" i="2"/>
  <c r="BK182" i="2"/>
  <c r="J163" i="2"/>
  <c r="J162" i="2"/>
  <c r="BK159" i="2"/>
  <c r="J153" i="2"/>
  <c r="J149" i="2"/>
  <c r="J145" i="2"/>
  <c r="BK143" i="2"/>
  <c r="BK139" i="2"/>
  <c r="J138" i="2"/>
  <c r="J137" i="2"/>
  <c r="BK135" i="2"/>
  <c r="BK134" i="2"/>
  <c r="BK130" i="2"/>
  <c r="J127" i="5"/>
  <c r="BK126" i="5"/>
  <c r="BK125" i="5"/>
  <c r="BK123" i="5"/>
  <c r="J122" i="5"/>
  <c r="J121" i="5"/>
  <c r="J130" i="4"/>
  <c r="BK128" i="4"/>
  <c r="J127" i="4"/>
  <c r="BK124" i="4"/>
  <c r="BK123" i="4"/>
  <c r="J122" i="4"/>
  <c r="J120" i="4"/>
  <c r="J119" i="4"/>
  <c r="BK144" i="3"/>
  <c r="BK140" i="3"/>
  <c r="BK133" i="3"/>
  <c r="BK128" i="3"/>
  <c r="J127" i="3"/>
  <c r="BK126" i="3"/>
  <c r="BK239" i="2"/>
  <c r="J230" i="2"/>
  <c r="J225" i="2"/>
  <c r="BK221" i="2"/>
  <c r="BK217" i="2"/>
  <c r="BK202" i="2"/>
  <c r="J195" i="2"/>
  <c r="BK184" i="2"/>
  <c r="BK174" i="2"/>
  <c r="J173" i="2"/>
  <c r="J165" i="2"/>
  <c r="BK162" i="2"/>
  <c r="J161" i="2"/>
  <c r="J157" i="2"/>
  <c r="J156" i="2"/>
  <c r="J154" i="2"/>
  <c r="BK153" i="2"/>
  <c r="J136" i="2"/>
  <c r="J135" i="2"/>
  <c r="J133" i="2"/>
  <c r="BK132" i="2"/>
  <c r="J130" i="2"/>
  <c r="J129" i="2"/>
  <c r="J128" i="2"/>
  <c r="BK127" i="2"/>
  <c r="J140" i="3"/>
  <c r="J138" i="3"/>
  <c r="J135" i="3"/>
  <c r="BK127" i="3"/>
  <c r="J216" i="2"/>
  <c r="BK212" i="2"/>
  <c r="BK209" i="2"/>
  <c r="BK205" i="2"/>
  <c r="J193" i="2"/>
  <c r="BK189" i="2"/>
  <c r="J182" i="2"/>
  <c r="J178" i="2"/>
  <c r="BK173" i="2"/>
  <c r="J169" i="2"/>
  <c r="BK165" i="2"/>
  <c r="BK163" i="2"/>
  <c r="BK161" i="2"/>
  <c r="BK145" i="2"/>
  <c r="BK133" i="2"/>
  <c r="J132" i="2"/>
  <c r="BK131" i="2"/>
  <c r="BK129" i="2"/>
  <c r="BK128" i="2"/>
  <c r="J127" i="2"/>
  <c r="AS94" i="1"/>
  <c r="F92" i="2" l="1"/>
  <c r="T126" i="2"/>
  <c r="P158" i="2"/>
  <c r="T183" i="2"/>
  <c r="R204" i="2"/>
  <c r="R210" i="2"/>
  <c r="P126" i="2"/>
  <c r="T158" i="2"/>
  <c r="P183" i="2"/>
  <c r="T204" i="2"/>
  <c r="P210" i="2"/>
  <c r="P234" i="2"/>
  <c r="R125" i="3"/>
  <c r="T137" i="3"/>
  <c r="P118" i="4"/>
  <c r="P117" i="4"/>
  <c r="AU97" i="1" s="1"/>
  <c r="R126" i="2"/>
  <c r="R158" i="2"/>
  <c r="R183" i="2"/>
  <c r="P204" i="2"/>
  <c r="T210" i="2"/>
  <c r="R234" i="2"/>
  <c r="BK125" i="3"/>
  <c r="J125" i="3" s="1"/>
  <c r="J98" i="3" s="1"/>
  <c r="T125" i="3"/>
  <c r="T124" i="3"/>
  <c r="T123" i="3" s="1"/>
  <c r="BK137" i="3"/>
  <c r="J137" i="3"/>
  <c r="J101" i="3"/>
  <c r="P137" i="3"/>
  <c r="T118" i="4"/>
  <c r="T117" i="4"/>
  <c r="R120" i="5"/>
  <c r="R119" i="5" s="1"/>
  <c r="R118" i="5" s="1"/>
  <c r="BK126" i="2"/>
  <c r="J126" i="2"/>
  <c r="J98" i="2" s="1"/>
  <c r="BK158" i="2"/>
  <c r="J158" i="2"/>
  <c r="J99" i="2"/>
  <c r="BK183" i="2"/>
  <c r="J183" i="2"/>
  <c r="J100" i="2"/>
  <c r="BK204" i="2"/>
  <c r="J204" i="2" s="1"/>
  <c r="J101" i="2" s="1"/>
  <c r="BK210" i="2"/>
  <c r="J210" i="2"/>
  <c r="J102" i="2" s="1"/>
  <c r="BK234" i="2"/>
  <c r="J234" i="2"/>
  <c r="J103" i="2"/>
  <c r="T234" i="2"/>
  <c r="P125" i="3"/>
  <c r="P124" i="3"/>
  <c r="P123" i="3"/>
  <c r="AU96" i="1" s="1"/>
  <c r="R137" i="3"/>
  <c r="BK118" i="4"/>
  <c r="J118" i="4"/>
  <c r="J97" i="4" s="1"/>
  <c r="R118" i="4"/>
  <c r="R117" i="4"/>
  <c r="BK120" i="5"/>
  <c r="J120" i="5" s="1"/>
  <c r="J98" i="5" s="1"/>
  <c r="P120" i="5"/>
  <c r="P119" i="5"/>
  <c r="P118" i="5" s="1"/>
  <c r="AU98" i="1" s="1"/>
  <c r="T120" i="5"/>
  <c r="T119" i="5"/>
  <c r="T118" i="5" s="1"/>
  <c r="E85" i="2"/>
  <c r="F91" i="2"/>
  <c r="J120" i="2"/>
  <c r="BE130" i="2"/>
  <c r="BE133" i="2"/>
  <c r="BE136" i="2"/>
  <c r="BE143" i="2"/>
  <c r="BE145" i="2"/>
  <c r="BE149" i="2"/>
  <c r="BE154" i="2"/>
  <c r="BE157" i="2"/>
  <c r="BE169" i="2"/>
  <c r="BE184" i="2"/>
  <c r="BE195" i="2"/>
  <c r="BE200" i="2"/>
  <c r="BE209" i="2"/>
  <c r="BE217" i="2"/>
  <c r="BE230" i="2"/>
  <c r="BE235" i="2"/>
  <c r="F119" i="3"/>
  <c r="BE126" i="3"/>
  <c r="BE128" i="3"/>
  <c r="BE133" i="3"/>
  <c r="BE144" i="3"/>
  <c r="BE137" i="2"/>
  <c r="BE139" i="2"/>
  <c r="BE161" i="2"/>
  <c r="BE182" i="2"/>
  <c r="BE212" i="2"/>
  <c r="BE232" i="2"/>
  <c r="E85" i="3"/>
  <c r="J89" i="3"/>
  <c r="F92" i="3"/>
  <c r="BE142" i="3"/>
  <c r="BK143" i="3"/>
  <c r="J143" i="3" s="1"/>
  <c r="J103" i="3" s="1"/>
  <c r="F92" i="4"/>
  <c r="J111" i="4"/>
  <c r="BE122" i="4"/>
  <c r="BE123" i="4"/>
  <c r="BE125" i="4"/>
  <c r="F91" i="5"/>
  <c r="J112" i="5"/>
  <c r="BE124" i="5"/>
  <c r="J89" i="2"/>
  <c r="BE128" i="2"/>
  <c r="BE132" i="2"/>
  <c r="BE138" i="2"/>
  <c r="BE153" i="2"/>
  <c r="BE156" i="2"/>
  <c r="BE173" i="2"/>
  <c r="BE174" i="2"/>
  <c r="BE189" i="2"/>
  <c r="BE241" i="2"/>
  <c r="BE127" i="3"/>
  <c r="BE140" i="3"/>
  <c r="F91" i="4"/>
  <c r="E107" i="4"/>
  <c r="BE119" i="4"/>
  <c r="BE121" i="4"/>
  <c r="BE124" i="4"/>
  <c r="BE127" i="4"/>
  <c r="BE129" i="4"/>
  <c r="E85" i="5"/>
  <c r="F92" i="5"/>
  <c r="BE123" i="5"/>
  <c r="BE127" i="2"/>
  <c r="BE129" i="2"/>
  <c r="BE131" i="2"/>
  <c r="BE134" i="2"/>
  <c r="BE135" i="2"/>
  <c r="BE159" i="2"/>
  <c r="BE162" i="2"/>
  <c r="BE163" i="2"/>
  <c r="BE165" i="2"/>
  <c r="BE178" i="2"/>
  <c r="BE193" i="2"/>
  <c r="BE202" i="2"/>
  <c r="BE205" i="2"/>
  <c r="BE211" i="2"/>
  <c r="BE216" i="2"/>
  <c r="BE221" i="2"/>
  <c r="BE225" i="2"/>
  <c r="BE239" i="2"/>
  <c r="J91" i="3"/>
  <c r="BE135" i="3"/>
  <c r="BE138" i="3"/>
  <c r="BK132" i="3"/>
  <c r="J132" i="3"/>
  <c r="J99" i="3"/>
  <c r="BK134" i="3"/>
  <c r="J134" i="3"/>
  <c r="J100" i="3"/>
  <c r="BK141" i="3"/>
  <c r="J141" i="3" s="1"/>
  <c r="J102" i="3" s="1"/>
  <c r="J91" i="4"/>
  <c r="BE120" i="4"/>
  <c r="BE126" i="4"/>
  <c r="BE128" i="4"/>
  <c r="BE130" i="4"/>
  <c r="J91" i="5"/>
  <c r="BE121" i="5"/>
  <c r="BE122" i="5"/>
  <c r="BE125" i="5"/>
  <c r="BE126" i="5"/>
  <c r="BE127" i="5"/>
  <c r="F37" i="2"/>
  <c r="BD95" i="1"/>
  <c r="F34" i="3"/>
  <c r="BA96" i="1" s="1"/>
  <c r="F35" i="3"/>
  <c r="BB96" i="1"/>
  <c r="F36" i="4"/>
  <c r="BC97" i="1" s="1"/>
  <c r="F35" i="5"/>
  <c r="BB98" i="1"/>
  <c r="F36" i="2"/>
  <c r="BC95" i="1" s="1"/>
  <c r="F35" i="4"/>
  <c r="BB97" i="1"/>
  <c r="F34" i="2"/>
  <c r="BA95" i="1" s="1"/>
  <c r="F36" i="3"/>
  <c r="BC96" i="1"/>
  <c r="F34" i="4"/>
  <c r="BA97" i="1" s="1"/>
  <c r="J34" i="5"/>
  <c r="AW98" i="1"/>
  <c r="F37" i="4"/>
  <c r="BD97" i="1" s="1"/>
  <c r="J34" i="4"/>
  <c r="AW97" i="1"/>
  <c r="F34" i="5"/>
  <c r="BA98" i="1" s="1"/>
  <c r="F37" i="3"/>
  <c r="BD96" i="1"/>
  <c r="F35" i="2"/>
  <c r="BB95" i="1" s="1"/>
  <c r="J34" i="2"/>
  <c r="AW95" i="1"/>
  <c r="F37" i="5"/>
  <c r="BD98" i="1" s="1"/>
  <c r="J34" i="3"/>
  <c r="AW96" i="1"/>
  <c r="F36" i="5"/>
  <c r="BC98" i="1" s="1"/>
  <c r="R125" i="2" l="1"/>
  <c r="R124" i="2"/>
  <c r="R124" i="3"/>
  <c r="R123" i="3"/>
  <c r="P125" i="2"/>
  <c r="P124" i="2"/>
  <c r="AU95" i="1"/>
  <c r="T125" i="2"/>
  <c r="T124" i="2" s="1"/>
  <c r="BK125" i="2"/>
  <c r="J125" i="2"/>
  <c r="J97" i="2"/>
  <c r="BK117" i="4"/>
  <c r="J117" i="4"/>
  <c r="J96" i="4"/>
  <c r="BK119" i="5"/>
  <c r="BK118" i="5" s="1"/>
  <c r="J118" i="5" s="1"/>
  <c r="J96" i="5" s="1"/>
  <c r="BK124" i="3"/>
  <c r="J124" i="3" s="1"/>
  <c r="J97" i="3" s="1"/>
  <c r="AU94" i="1"/>
  <c r="F33" i="2"/>
  <c r="AZ95" i="1" s="1"/>
  <c r="J33" i="4"/>
  <c r="AV97" i="1"/>
  <c r="AT97" i="1"/>
  <c r="F33" i="4"/>
  <c r="AZ97" i="1"/>
  <c r="F33" i="5"/>
  <c r="AZ98" i="1"/>
  <c r="BB94" i="1"/>
  <c r="AX94" i="1"/>
  <c r="J33" i="2"/>
  <c r="AV95" i="1"/>
  <c r="AT95" i="1" s="1"/>
  <c r="J33" i="5"/>
  <c r="AV98" i="1"/>
  <c r="AT98" i="1"/>
  <c r="BD94" i="1"/>
  <c r="W33" i="1"/>
  <c r="BC94" i="1"/>
  <c r="W32" i="1"/>
  <c r="J33" i="3"/>
  <c r="AV96" i="1"/>
  <c r="AT96" i="1"/>
  <c r="F33" i="3"/>
  <c r="AZ96" i="1" s="1"/>
  <c r="BA94" i="1"/>
  <c r="W30" i="1"/>
  <c r="BK124" i="2" l="1"/>
  <c r="J124" i="2"/>
  <c r="J96" i="2"/>
  <c r="BK123" i="3"/>
  <c r="J123" i="3" s="1"/>
  <c r="J96" i="3" s="1"/>
  <c r="J119" i="5"/>
  <c r="J97" i="5"/>
  <c r="AZ94" i="1"/>
  <c r="AV94" i="1"/>
  <c r="AK29" i="1" s="1"/>
  <c r="W31" i="1"/>
  <c r="AW94" i="1"/>
  <c r="AK30" i="1"/>
  <c r="AY94" i="1"/>
  <c r="J30" i="4"/>
  <c r="AG97" i="1" s="1"/>
  <c r="AN97" i="1" s="1"/>
  <c r="J30" i="5"/>
  <c r="AG98" i="1"/>
  <c r="AN98" i="1" s="1"/>
  <c r="J39" i="5" l="1"/>
  <c r="J39" i="4"/>
  <c r="J30" i="2"/>
  <c r="AG95" i="1" s="1"/>
  <c r="AN95" i="1" s="1"/>
  <c r="W29" i="1"/>
  <c r="J30" i="3"/>
  <c r="AG96" i="1"/>
  <c r="AN96" i="1" s="1"/>
  <c r="AT94" i="1"/>
  <c r="J39" i="2" l="1"/>
  <c r="J39" i="3"/>
  <c r="AG94" i="1"/>
  <c r="AK35" i="1" s="1"/>
  <c r="AN94" i="1" l="1"/>
</calcChain>
</file>

<file path=xl/sharedStrings.xml><?xml version="1.0" encoding="utf-8"?>
<sst xmlns="http://schemas.openxmlformats.org/spreadsheetml/2006/main" count="2468" uniqueCount="468">
  <si>
    <t>Export Komplet</t>
  </si>
  <si>
    <t/>
  </si>
  <si>
    <t>2.0</t>
  </si>
  <si>
    <t>False</t>
  </si>
  <si>
    <t>{399ac84c-2355-49e2-a39e-20f4069c3544}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</si>
  <si>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</si>
  <si>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</si>
  <si>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</si>
  <si>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</si>
  <si>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</si>
  <si>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</si>
  <si>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</si>
  <si>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</si>
  <si>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</si>
  <si>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ST3584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</si>
  <si>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</si>
  <si>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</si>
  <si>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Chotovinský potok, ř. km 0,000 - 0,221 Sezimovo Ústí - rekonstrukce nábřežních zdí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</si>
  <si>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</si>
  <si>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</si>
  <si>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</si>
  <si>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</si>
  <si>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</si>
  <si>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</si>
  <si>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</si>
  <si>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</si>
  <si>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</si>
  <si>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</si>
  <si>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</si>
  <si>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</si>
  <si>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</si>
  <si>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</si>
  <si>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</si>
  <si>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</si>
  <si>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</si>
  <si>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</si>
  <si>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</si>
  <si>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</si>
  <si>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</si>
  <si>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</si>
  <si>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</si>
  <si>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</si>
  <si>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</si>
  <si>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</si>
  <si>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</si>
  <si>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</si>
  <si>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</si>
  <si>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</si>
  <si>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</si>
  <si>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</si>
  <si>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</si>
  <si>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</si>
  <si>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</si>
  <si>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</si>
  <si>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</si>
  <si>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</si>
  <si>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</si>
  <si>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</si>
  <si>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</si>
  <si>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</si>
  <si>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</si>
  <si>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</si>
  <si>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</si>
  <si>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</si>
  <si>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</si>
  <si>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</si>
  <si>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</si>
  <si>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</si>
  <si>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</si>
  <si>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</si>
  <si>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</si>
  <si>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</si>
  <si>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</si>
  <si>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</si>
  <si>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</si>
  <si>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</si>
  <si>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3584a</t>
  </si>
  <si>
    <t>SO 01 - rekonstrukce nábřežních zdí</t>
  </si>
  <si>
    <t>STA</t>
  </si>
  <si>
    <t>1</t>
  </si>
  <si>
    <t>{00cd0849-5fc4-4c8c-bfc5-fef4c8bd8644}</t>
  </si>
  <si>
    <t>2</t>
  </si>
  <si>
    <t>3584b</t>
  </si>
  <si>
    <t>SO 02 - oprava spárování nábřežních zdí a odstranění nánosů</t>
  </si>
  <si>
    <t>{c0461bb2-4adf-4b4a-af9d-3c50aa3267cf}</t>
  </si>
  <si>
    <t>3584c</t>
  </si>
  <si>
    <t>Vedlejší náklady</t>
  </si>
  <si>
    <t>{19612f8f-01c6-4e87-9054-66e5e0e80568}</t>
  </si>
  <si>
    <t>3584d</t>
  </si>
  <si>
    <t>Ostatní náklady</t>
  </si>
  <si>
    <t>{573ab959-9b37-4eb6-9a57-c7d6705c3666}</t>
  </si>
  <si>
    <t>KRYCÍ LIST SOUPISU PRACÍ</t>
  </si>
  <si>
    <t>Objekt:</t>
  </si>
  <si>
    <t>3584a - SO 01 - rekonstrukce nábřežních zdí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</si>
  <si>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</si>
  <si>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</si>
  <si>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</si>
  <si>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</si>
  <si>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</si>
  <si>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</si>
  <si>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</si>
  <si>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</si>
  <si>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</si>
  <si>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</si>
  <si>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</si>
  <si>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</si>
  <si>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</si>
  <si>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</si>
  <si>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</si>
  <si>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</si>
  <si>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</si>
  <si>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</si>
  <si>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</si>
  <si>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</si>
  <si>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</si>
  <si>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</si>
  <si>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</si>
  <si>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</si>
  <si>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</si>
  <si>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</si>
  <si>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</si>
  <si>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</si>
  <si>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</si>
  <si>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</si>
  <si>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</si>
  <si>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</si>
  <si>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odstraněných křovin</t>
  </si>
  <si>
    <t>m2</t>
  </si>
  <si>
    <t>4</t>
  </si>
  <si>
    <t>-1764170592</t>
  </si>
  <si>
    <t>111251101</t>
  </si>
  <si>
    <t>Odstranění křovin a stromů průměru kmene do 100 mm i s kořeny sklonu terénu do 1:5 z celkové plochy do 100 m2 strojně</t>
  </si>
  <si>
    <t>-1798345309</t>
  </si>
  <si>
    <t>3</t>
  </si>
  <si>
    <t>112101101</t>
  </si>
  <si>
    <t>Odstranění stromů listnatých průměru kmene do 300 mm</t>
  </si>
  <si>
    <t>kus</t>
  </si>
  <si>
    <t>1478930208</t>
  </si>
  <si>
    <t>112101102</t>
  </si>
  <si>
    <t>Odstranění stromů listnatých průměru kmene do 500 mm</t>
  </si>
  <si>
    <t>49261099</t>
  </si>
  <si>
    <t>5</t>
  </si>
  <si>
    <t>112101104</t>
  </si>
  <si>
    <t>Odstranění stromů listnatých průměru kmene do 900 mm</t>
  </si>
  <si>
    <t>549384365</t>
  </si>
  <si>
    <t>6</t>
  </si>
  <si>
    <t>1121011R1</t>
  </si>
  <si>
    <t>Odřezání pařezů D do 300 mm</t>
  </si>
  <si>
    <t>-922314515</t>
  </si>
  <si>
    <t>7</t>
  </si>
  <si>
    <t>1121011R2</t>
  </si>
  <si>
    <t>Odřezání pařezů D do 500 mm</t>
  </si>
  <si>
    <t>189942112</t>
  </si>
  <si>
    <t>8</t>
  </si>
  <si>
    <t>112111111</t>
  </si>
  <si>
    <t>Spálení větví všech druhů stromů</t>
  </si>
  <si>
    <t>1202913484</t>
  </si>
  <si>
    <t>9</t>
  </si>
  <si>
    <t>112251101</t>
  </si>
  <si>
    <t>Odstranění pařezů D do 300 mm</t>
  </si>
  <si>
    <t>84138093</t>
  </si>
  <si>
    <t>10</t>
  </si>
  <si>
    <t>112251104</t>
  </si>
  <si>
    <t>Odstranění pařezů D do 900 mm</t>
  </si>
  <si>
    <t>-1655567103</t>
  </si>
  <si>
    <t>11</t>
  </si>
  <si>
    <t>114203103</t>
  </si>
  <si>
    <t>Rozebrání dlažeb z lomového kamene nebo betonových tvárnic do cementové malty</t>
  </si>
  <si>
    <t>m3</t>
  </si>
  <si>
    <t>-118470397</t>
  </si>
  <si>
    <t>12</t>
  </si>
  <si>
    <t>121151113</t>
  </si>
  <si>
    <t>Sejmutí ornice plochy do 500 m2 tl vrstvy do 200 mm strojně</t>
  </si>
  <si>
    <t>757392307</t>
  </si>
  <si>
    <t>13</t>
  </si>
  <si>
    <t>131251106</t>
  </si>
  <si>
    <t>Hloubení jam nezapažených v hornině třídy těžitelnosti I, skupiny 3 objem do 5000 m3 strojně</t>
  </si>
  <si>
    <t>996938367</t>
  </si>
  <si>
    <t>VV</t>
  </si>
  <si>
    <t>609,98  "PB</t>
  </si>
  <si>
    <t>548,36  "LB</t>
  </si>
  <si>
    <t>Součet</t>
  </si>
  <si>
    <t>14</t>
  </si>
  <si>
    <t>16275111R</t>
  </si>
  <si>
    <t>Vodorovné přemístění výkopku/sypaniny z horniny třídy těžitelnosti I, skupiny 1 až 3, včetně uložení a likvidace zákonným způsobem</t>
  </si>
  <si>
    <t>212189378</t>
  </si>
  <si>
    <t>1158,34-547,04</t>
  </si>
  <si>
    <t>174151101</t>
  </si>
  <si>
    <t>Zásyp jam, šachet rýh nebo kolem objektů sypaninou se zhutněním</t>
  </si>
  <si>
    <t>-976066537</t>
  </si>
  <si>
    <t>258,47  "PB</t>
  </si>
  <si>
    <t>288,57  "LB</t>
  </si>
  <si>
    <t>16</t>
  </si>
  <si>
    <t>181351103</t>
  </si>
  <si>
    <t>Rozprostření ornice tl vrstvy do 200 mm pl do 500 m2 v rovině nebo ve svahu do 1:5 strojně</t>
  </si>
  <si>
    <t>812539492</t>
  </si>
  <si>
    <t>217,27  "PB</t>
  </si>
  <si>
    <t>184,70  "LB</t>
  </si>
  <si>
    <t>17</t>
  </si>
  <si>
    <t>181411121</t>
  </si>
  <si>
    <t>Založení lučního trávníku výsevem plochy do 1000 m2 v rovině a ve svahu do 1:5</t>
  </si>
  <si>
    <t>-1761279517</t>
  </si>
  <si>
    <t>18</t>
  </si>
  <si>
    <t>M</t>
  </si>
  <si>
    <t>00572100</t>
  </si>
  <si>
    <t>osivo jetelotráva intenzivní víceletá</t>
  </si>
  <si>
    <t>kg</t>
  </si>
  <si>
    <t>-1840308689</t>
  </si>
  <si>
    <t>401,97*0,03 'Přepočtené koeficientem množství</t>
  </si>
  <si>
    <t>19</t>
  </si>
  <si>
    <t>1841021R3</t>
  </si>
  <si>
    <t>Náhradní výsadba</t>
  </si>
  <si>
    <t>kpl</t>
  </si>
  <si>
    <t>1570303729</t>
  </si>
  <si>
    <t>20</t>
  </si>
  <si>
    <t>1848181R4</t>
  </si>
  <si>
    <t>Krácení kmenů stromů na 1 m dlouhé přířezy</t>
  </si>
  <si>
    <t>1864198960</t>
  </si>
  <si>
    <t>Svislé a kompletní konstrukce</t>
  </si>
  <si>
    <t>321213345</t>
  </si>
  <si>
    <t>Zdivo nadzákladové z lomového kamene vodních staveb obkladní s vyspárováním - doplnění novým kamenem</t>
  </si>
  <si>
    <t>-102033976</t>
  </si>
  <si>
    <t>35,29-33,54</t>
  </si>
  <si>
    <t>22</t>
  </si>
  <si>
    <t>32121334R</t>
  </si>
  <si>
    <t>Zdivo nadzákladové z lomového kamene vodních staveb obkladní s vyspárováním - hlava zdi, materiál z rozebrání</t>
  </si>
  <si>
    <t>1282738981</t>
  </si>
  <si>
    <t>23</t>
  </si>
  <si>
    <t>321213445</t>
  </si>
  <si>
    <t>Zdivo nadzákladové z lomového kamene vodních staveb kyklopské s vyspárováním - materiál z rozebrání</t>
  </si>
  <si>
    <t>-522547662</t>
  </si>
  <si>
    <t>24</t>
  </si>
  <si>
    <t>321311115</t>
  </si>
  <si>
    <t>Konstrukce vodních staveb z betonu prostého vodostavebního tř. C 25/30 XC4</t>
  </si>
  <si>
    <t>598666794</t>
  </si>
  <si>
    <t>1,22*2*4  "schodiště</t>
  </si>
  <si>
    <t>25</t>
  </si>
  <si>
    <t>321311116</t>
  </si>
  <si>
    <t>Konstrukce vodních staveb z betonu prostého mrazuvzdorného tř. C 30/37 XC4, XF3</t>
  </si>
  <si>
    <t>-1200014912</t>
  </si>
  <si>
    <t>288,81  "PB</t>
  </si>
  <si>
    <t>262,85  "LB</t>
  </si>
  <si>
    <t>26</t>
  </si>
  <si>
    <t>321351010</t>
  </si>
  <si>
    <t>Bednění konstrukcí vodních staveb rovinné - zřízení</t>
  </si>
  <si>
    <t>1731585739</t>
  </si>
  <si>
    <t>565,34  "PB</t>
  </si>
  <si>
    <t>514,51  "LB</t>
  </si>
  <si>
    <t>27</t>
  </si>
  <si>
    <t>321352010</t>
  </si>
  <si>
    <t>Bednění konstrukcí vodních staveb rovinné - odstranění</t>
  </si>
  <si>
    <t>-176628018</t>
  </si>
  <si>
    <t>28</t>
  </si>
  <si>
    <t>321366111</t>
  </si>
  <si>
    <t>Výztuž železobetonových konstrukcí vodních staveb z oceli 10 505 D do 12 mm</t>
  </si>
  <si>
    <t>t</t>
  </si>
  <si>
    <t>909588406</t>
  </si>
  <si>
    <t>163,88*0,001  "PB</t>
  </si>
  <si>
    <t>149,07*0,001  "LB</t>
  </si>
  <si>
    <t>29</t>
  </si>
  <si>
    <t>321366112</t>
  </si>
  <si>
    <t>Výztuž železobetonových konstrukcí vodních staveb z oceli 10 505 D do 32 mm</t>
  </si>
  <si>
    <t>-584654629</t>
  </si>
  <si>
    <t>1084,86*0,001  "PB</t>
  </si>
  <si>
    <t>991,90*0,001  "LB</t>
  </si>
  <si>
    <t>30</t>
  </si>
  <si>
    <t>R5</t>
  </si>
  <si>
    <t>chemická malta - kartuše 400 ml / 1268 kusů kotev</t>
  </si>
  <si>
    <t>-1758228260</t>
  </si>
  <si>
    <t>Vodorovné konstrukce</t>
  </si>
  <si>
    <t>31</t>
  </si>
  <si>
    <t>451571112</t>
  </si>
  <si>
    <t>Lože pod dlažby ze štěrkodrtě 36-64  vrstva tl do 200 mm</t>
  </si>
  <si>
    <t>-1246848701</t>
  </si>
  <si>
    <t>29,50/0,2  "PB</t>
  </si>
  <si>
    <t>26,84/0,2  "LB</t>
  </si>
  <si>
    <t>24,8/0,2  "schodiště</t>
  </si>
  <si>
    <t>32</t>
  </si>
  <si>
    <t>462511270</t>
  </si>
  <si>
    <t>Zához z lomového kamene bez proštěrkování z terénu hmotnost do 200 kg</t>
  </si>
  <si>
    <t>-1110080916</t>
  </si>
  <si>
    <t>145,83  "patka PB</t>
  </si>
  <si>
    <t>133,91  "patka LB</t>
  </si>
  <si>
    <t>33</t>
  </si>
  <si>
    <t>462512270</t>
  </si>
  <si>
    <t>Zához z lomového kamene s proštěrkováním z terénu hmotnost do 200 kg</t>
  </si>
  <si>
    <t>1227241042</t>
  </si>
  <si>
    <t>(2/3)*3,8*8</t>
  </si>
  <si>
    <t>34</t>
  </si>
  <si>
    <t>462519002</t>
  </si>
  <si>
    <t>Příplatek za urovnání ploch záhozu z lomového kamene hmotnost do 200 kg</t>
  </si>
  <si>
    <t>1912726534</t>
  </si>
  <si>
    <t>204,72  "Patka PB</t>
  </si>
  <si>
    <t>191,27  "patka LB</t>
  </si>
  <si>
    <t>16,50  "schodiště</t>
  </si>
  <si>
    <t>35</t>
  </si>
  <si>
    <t>465210123</t>
  </si>
  <si>
    <t>Schody z lomového kamene na maltu cementovou s vyspárováním tl 300 mm</t>
  </si>
  <si>
    <t>-2080208553</t>
  </si>
  <si>
    <t>3,36/0,25</t>
  </si>
  <si>
    <t>36</t>
  </si>
  <si>
    <t>465513227</t>
  </si>
  <si>
    <t>Dlažba z lomového kamene na cementovou maltu s vyspárováním tl 250 mm pro hydromeliorace</t>
  </si>
  <si>
    <t>-522338546</t>
  </si>
  <si>
    <t>0,35/0,25</t>
  </si>
  <si>
    <t>Úpravy povrchů, podlahy a osazování výplní</t>
  </si>
  <si>
    <t>37</t>
  </si>
  <si>
    <t>634662112</t>
  </si>
  <si>
    <t>Výplň dilatačních spar trvale pružným tmelem tmelem</t>
  </si>
  <si>
    <t>m</t>
  </si>
  <si>
    <t>634396393</t>
  </si>
  <si>
    <t>72  "PB</t>
  </si>
  <si>
    <t>66  "LB</t>
  </si>
  <si>
    <t>38</t>
  </si>
  <si>
    <t>636195212</t>
  </si>
  <si>
    <t>Vyplnění spár dlažby z lomového kamene maltou cementovou na hl do 70 mm s vyspárováním</t>
  </si>
  <si>
    <t>775800466</t>
  </si>
  <si>
    <t>Ostatní konstrukce a práce, bourání</t>
  </si>
  <si>
    <t>39</t>
  </si>
  <si>
    <t>91451111R</t>
  </si>
  <si>
    <t>Oprava betonových sloupů</t>
  </si>
  <si>
    <t>265794784</t>
  </si>
  <si>
    <t>40</t>
  </si>
  <si>
    <t>931992111</t>
  </si>
  <si>
    <t>Výplň dilatačních spár deskami</t>
  </si>
  <si>
    <t>-541732374</t>
  </si>
  <si>
    <t>52,8  "PB</t>
  </si>
  <si>
    <t>48,4  "LB</t>
  </si>
  <si>
    <t>41</t>
  </si>
  <si>
    <t>938903111</t>
  </si>
  <si>
    <t>Vysekání spár hl do 70 mm v dlažbě z lomového kamene</t>
  </si>
  <si>
    <t>-2036620432</t>
  </si>
  <si>
    <t>42</t>
  </si>
  <si>
    <t>960111221</t>
  </si>
  <si>
    <t>Bourání vodních staveb betonových a železobetonových</t>
  </si>
  <si>
    <t>826966219</t>
  </si>
  <si>
    <t>190,50  "PB</t>
  </si>
  <si>
    <t>173,36  "LB</t>
  </si>
  <si>
    <t>43</t>
  </si>
  <si>
    <t>960191241</t>
  </si>
  <si>
    <t>Bourání vodních staveb z kamenných kvádrů - hlava zdi</t>
  </si>
  <si>
    <t>1622804845</t>
  </si>
  <si>
    <t>18,44  "PB</t>
  </si>
  <si>
    <t>15,10  "LB</t>
  </si>
  <si>
    <t>44</t>
  </si>
  <si>
    <t>960211251</t>
  </si>
  <si>
    <t>Bourání vodních staveb zděných z kamene - kyklopské zdivo</t>
  </si>
  <si>
    <t>42723730</t>
  </si>
  <si>
    <t>55,31  "PB</t>
  </si>
  <si>
    <t>50,33  "LB</t>
  </si>
  <si>
    <t>-15,84  "15%</t>
  </si>
  <si>
    <t>45</t>
  </si>
  <si>
    <t>977131112</t>
  </si>
  <si>
    <t>Vrty příklepovými vrtáky D 10 mm do cihelného zdiva, kamene nebo prostého betonu</t>
  </si>
  <si>
    <t>-1359146301</t>
  </si>
  <si>
    <t>1268*0,2</t>
  </si>
  <si>
    <t>46</t>
  </si>
  <si>
    <t>985131111</t>
  </si>
  <si>
    <t>Očištění ploch tlakovou vodou</t>
  </si>
  <si>
    <t>-993599951</t>
  </si>
  <si>
    <t>3,25+4,65</t>
  </si>
  <si>
    <t>997</t>
  </si>
  <si>
    <t>Přesun sutě</t>
  </si>
  <si>
    <t>47</t>
  </si>
  <si>
    <t>9973215R1</t>
  </si>
  <si>
    <t>Vodorovná doprava suti a vybouraných hmot po suchu, včetně uložení a likvidace zákonným způsobem</t>
  </si>
  <si>
    <t>1396182037</t>
  </si>
  <si>
    <t>891,585  "vybouraný beton</t>
  </si>
  <si>
    <t>0,182  "suť z vysekání spár</t>
  </si>
  <si>
    <t>48</t>
  </si>
  <si>
    <t>9973215R2</t>
  </si>
  <si>
    <t>Vodorovná doprava vybouraného kyklopského zdiva po suchu, včetně uložení a likvidace zákonným způsobem</t>
  </si>
  <si>
    <t>1466850753</t>
  </si>
  <si>
    <t>998</t>
  </si>
  <si>
    <t>Přesun hmot</t>
  </si>
  <si>
    <t>49</t>
  </si>
  <si>
    <t>998332011</t>
  </si>
  <si>
    <t>Přesun hmot pro úpravy vodních toků a kanály</t>
  </si>
  <si>
    <t>-1985548592</t>
  </si>
  <si>
    <t>5,449+104,44 "LK zdivo</t>
  </si>
  <si>
    <t>258,049  "kyklop</t>
  </si>
  <si>
    <t>129,333  "štěrkodrť</t>
  </si>
  <si>
    <t>596,988+49,331  "LK zához</t>
  </si>
  <si>
    <t>13,773  "schody</t>
  </si>
  <si>
    <t>1,153  "LK dlažba</t>
  </si>
  <si>
    <t>0,435  "vyplnění spár MC</t>
  </si>
  <si>
    <t>3584b - SO 02 - oprava spárování nábřežních zdí a odstranění nánosů</t>
  </si>
  <si>
    <t>124253101</t>
  </si>
  <si>
    <t>Vykopávky pro koryta vodotečí v hornině třídy těžitelnosti I, skupiny 3 objem do 1000 m3 strojně</t>
  </si>
  <si>
    <t>-473070129</t>
  </si>
  <si>
    <t>127253115</t>
  </si>
  <si>
    <t xml:space="preserve">Vykopávky pod vodou v hornině třídy těžitelnosti I, skupiny 1 až 3 </t>
  </si>
  <si>
    <t>-222689193</t>
  </si>
  <si>
    <t>Vodorovné přemístění výkopku/sypaniny, uložení a likvidace zákonným způsobem</t>
  </si>
  <si>
    <t>427721571</t>
  </si>
  <si>
    <t>311,07  "vykopávky vodotečí</t>
  </si>
  <si>
    <t>599,11  "vykopávky pod vodou</t>
  </si>
  <si>
    <t>Zdivo nadzákladové z lomového kamene vodních staveb obkladní s vyspárováním</t>
  </si>
  <si>
    <t>-1078949685</t>
  </si>
  <si>
    <t>628635512</t>
  </si>
  <si>
    <t>Vyplnění spár zdiva z lomového kamene maltou cementovou na hl do 70 mm s vyspárováním</t>
  </si>
  <si>
    <t>-1405451491</t>
  </si>
  <si>
    <t>536,19*0,3</t>
  </si>
  <si>
    <t>938903113</t>
  </si>
  <si>
    <t>Vysekání spár hl do 70 mm ve zdivu z lomového kamene</t>
  </si>
  <si>
    <t>-735455665</t>
  </si>
  <si>
    <t>-1975256181</t>
  </si>
  <si>
    <t>99732151R</t>
  </si>
  <si>
    <t>Vodorovná doprava suti a vybouraných hmot po suchu, uložení a likvidace zákonným způsobem</t>
  </si>
  <si>
    <t>2128322350</t>
  </si>
  <si>
    <t>1327712933</t>
  </si>
  <si>
    <t>0,934  "zdivo</t>
  </si>
  <si>
    <t>15,465  "vyplnění spár MC</t>
  </si>
  <si>
    <t>3584c - Vedlejší náklady</t>
  </si>
  <si>
    <t>VRN - Vedlejší rozpočtové náklady</t>
  </si>
  <si>
    <t>VRN</t>
  </si>
  <si>
    <t>Vedlejší rozpočtové náklady</t>
  </si>
  <si>
    <t>01</t>
  </si>
  <si>
    <t>Zařízení staveniště</t>
  </si>
  <si>
    <t>490409207</t>
  </si>
  <si>
    <t>02</t>
  </si>
  <si>
    <t>Převedení vody za stavby - montáž a demontáž jímek, včetně dodání potřebného materiálu. Funkce a výkon. Zahrnuje jímkování stavby viz příloha A.B. Technická zpráva část B.8.b) a příloha C.2. Celková situace stavby.</t>
  </si>
  <si>
    <t>1585075173</t>
  </si>
  <si>
    <t>03</t>
  </si>
  <si>
    <t>Čerpání vody</t>
  </si>
  <si>
    <t>1569493206</t>
  </si>
  <si>
    <t>04</t>
  </si>
  <si>
    <t>Dočasná komunikace: LB - panelová cesta vedoucí přes zahradu Benešovy vily dl. 220m, š. 4m, PB - panelová cesta kolem Městského úřadu dl. 60m, š. 4m. Celkem délka 280m. Silniční panely 3000x1000x215...385 ks. Geotextílie 280x10=2800 m2.</t>
  </si>
  <si>
    <t>-1303248905</t>
  </si>
  <si>
    <t>05</t>
  </si>
  <si>
    <t>Uvedení ploch dotčených stavbou do původního stavu</t>
  </si>
  <si>
    <t>-1235127748</t>
  </si>
  <si>
    <t>06</t>
  </si>
  <si>
    <t>Opatření k zamezení vyvážení nečistot ze staveniště</t>
  </si>
  <si>
    <t>1715613760</t>
  </si>
  <si>
    <t>07</t>
  </si>
  <si>
    <t>Oprava dopravou poškozené komunikace</t>
  </si>
  <si>
    <t>80945823</t>
  </si>
  <si>
    <t>08</t>
  </si>
  <si>
    <t>Dopravně inženýrská opatření</t>
  </si>
  <si>
    <t>1581388858</t>
  </si>
  <si>
    <t>09</t>
  </si>
  <si>
    <t>Ochrana stromů proti poškození při stavbě - ochrana stromů do výšky 2 m...20 ks</t>
  </si>
  <si>
    <t>-253887180</t>
  </si>
  <si>
    <t>Plot stálý - rozebrání a znovuosazení, PB délka 105m, výška 2m, rozteč sloupků 2m, drátěné pletivo, LB délka 125m, výška 2m, rozteč sloupků 3m, drátěné pletivo.</t>
  </si>
  <si>
    <t>-497839997</t>
  </si>
  <si>
    <t>Plot staveništní - provizorní oplocení délka 250 m. Pozink. pletivo výška 2m, sloupky po 3m. Stínící tkanina výška 2m, délka 250m</t>
  </si>
  <si>
    <t>1332823722</t>
  </si>
  <si>
    <t>Lavička - rozebrání a znovuosazení lavičky - cihly+dřevo, délka 2m</t>
  </si>
  <si>
    <t>-1587890059</t>
  </si>
  <si>
    <t>3584d - Ostatní náklady</t>
  </si>
  <si>
    <t>HSV - HSV</t>
  </si>
  <si>
    <t xml:space="preserve">    ON - Ostatní náklady</t>
  </si>
  <si>
    <t>ON</t>
  </si>
  <si>
    <t>Dokumentace a pasportizace objektů</t>
  </si>
  <si>
    <t>-1368532525</t>
  </si>
  <si>
    <t>Dokumentace skutečného provedení stavby</t>
  </si>
  <si>
    <t>-818229426</t>
  </si>
  <si>
    <t>Realizační dokumenatce stavby</t>
  </si>
  <si>
    <t>-1900711496</t>
  </si>
  <si>
    <t>Geodetické zaměření díla</t>
  </si>
  <si>
    <t>-964693498</t>
  </si>
  <si>
    <t>Zpracování a předání povodňového plánu stavby</t>
  </si>
  <si>
    <t>1292684191</t>
  </si>
  <si>
    <t>Zajištění opatření vyplývajících z plánu BOZP</t>
  </si>
  <si>
    <t>-922114648</t>
  </si>
  <si>
    <t>Fotodokumentace postupu výstavby</t>
  </si>
  <si>
    <t>-1137366359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</si>
</sst>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85" workbookViewId="0">
      <selection activeCell="L90" sqref="L9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49" t="s">
        <v>5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R5" s="19"/>
      <c r="BE5" s="23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19"/>
      <c r="BE6" s="231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1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231"/>
      <c r="BS8" s="16" t="s">
        <v>6</v>
      </c>
    </row>
    <row r="9" spans="1:74" s="1" customFormat="1" ht="14.45" customHeight="1">
      <c r="B9" s="19"/>
      <c r="AR9" s="19"/>
      <c r="BE9" s="231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31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231"/>
      <c r="BS11" s="16" t="s">
        <v>6</v>
      </c>
    </row>
    <row r="12" spans="1:74" s="1" customFormat="1" ht="6.95" customHeight="1">
      <c r="B12" s="19"/>
      <c r="AR12" s="19"/>
      <c r="BE12" s="231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/>
      <c r="AR13" s="19"/>
      <c r="BE13" s="231"/>
      <c r="BS13" s="16" t="s">
        <v>6</v>
      </c>
    </row>
    <row r="14" spans="1:74" ht="12.75">
      <c r="B14" s="19"/>
      <c r="E14" s="236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6" t="s">
        <v>25</v>
      </c>
      <c r="AN14" s="28"/>
      <c r="AR14" s="19"/>
      <c r="BE14" s="231"/>
      <c r="BS14" s="16" t="s">
        <v>6</v>
      </c>
    </row>
    <row r="15" spans="1:74" s="1" customFormat="1" ht="6.95" customHeight="1">
      <c r="B15" s="19"/>
      <c r="AR15" s="19"/>
      <c r="BE15" s="231"/>
      <c r="BS15" s="16" t="s">
        <v>3</v>
      </c>
    </row>
    <row r="16" spans="1:74" s="1" customFormat="1" ht="12" customHeight="1">
      <c r="B16" s="19"/>
      <c r="D16" s="26" t="s">
        <v>27</v>
      </c>
      <c r="AK16" s="26" t="s">
        <v>24</v>
      </c>
      <c r="AN16" s="24" t="s">
        <v>1</v>
      </c>
      <c r="AR16" s="19"/>
      <c r="BE16" s="231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231"/>
      <c r="BS17" s="16" t="s">
        <v>28</v>
      </c>
    </row>
    <row r="18" spans="1:71" s="1" customFormat="1" ht="6.95" customHeight="1">
      <c r="B18" s="19"/>
      <c r="AR18" s="19"/>
      <c r="BE18" s="231"/>
      <c r="BS18" s="16" t="s">
        <v>6</v>
      </c>
    </row>
    <row r="19" spans="1:71" s="1" customFormat="1" ht="12" customHeight="1">
      <c r="B19" s="19"/>
      <c r="D19" s="26" t="s">
        <v>29</v>
      </c>
      <c r="AK19" s="26" t="s">
        <v>24</v>
      </c>
      <c r="AN19" s="24" t="s">
        <v>1</v>
      </c>
      <c r="AR19" s="19"/>
      <c r="BE19" s="231"/>
      <c r="BS19" s="16" t="s">
        <v>6</v>
      </c>
    </row>
    <row r="20" spans="1:71" s="1" customFormat="1" ht="18.399999999999999" customHeight="1">
      <c r="B20" s="19"/>
      <c r="E20" s="24"/>
      <c r="AK20" s="26" t="s">
        <v>25</v>
      </c>
      <c r="AN20" s="24" t="s">
        <v>1</v>
      </c>
      <c r="AR20" s="19"/>
      <c r="BE20" s="231"/>
      <c r="BS20" s="16" t="s">
        <v>28</v>
      </c>
    </row>
    <row r="21" spans="1:71" s="1" customFormat="1" ht="6.95" customHeight="1">
      <c r="B21" s="19"/>
      <c r="AR21" s="19"/>
      <c r="BE21" s="231"/>
    </row>
    <row r="22" spans="1:71" s="1" customFormat="1" ht="12" customHeight="1">
      <c r="B22" s="19"/>
      <c r="D22" s="26" t="s">
        <v>30</v>
      </c>
      <c r="AR22" s="19"/>
      <c r="BE22" s="231"/>
    </row>
    <row r="23" spans="1:71" s="1" customFormat="1" ht="16.5" customHeight="1">
      <c r="B23" s="19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R23" s="19"/>
      <c r="BE23" s="231"/>
    </row>
    <row r="24" spans="1:71" s="1" customFormat="1" ht="6.95" customHeight="1">
      <c r="B24" s="19"/>
      <c r="AR24" s="19"/>
      <c r="BE24" s="23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1"/>
    </row>
    <row r="26" spans="1:71" s="2" customFormat="1" ht="25.9" customHeight="1">
      <c r="A26" s="31"/>
      <c r="B26" s="32"/>
      <c r="C26" s="31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9">
        <v>0</v>
      </c>
      <c r="AL26" s="240"/>
      <c r="AM26" s="240"/>
      <c r="AN26" s="240"/>
      <c r="AO26" s="240"/>
      <c r="AP26" s="31"/>
      <c r="AQ26" s="31"/>
      <c r="AR26" s="32"/>
      <c r="BE26" s="23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41" t="s">
        <v>32</v>
      </c>
      <c r="M28" s="241"/>
      <c r="N28" s="241"/>
      <c r="O28" s="241"/>
      <c r="P28" s="241"/>
      <c r="Q28" s="31"/>
      <c r="R28" s="31"/>
      <c r="S28" s="31"/>
      <c r="T28" s="31"/>
      <c r="U28" s="31"/>
      <c r="V28" s="31"/>
      <c r="W28" s="241" t="s">
        <v>33</v>
      </c>
      <c r="X28" s="241"/>
      <c r="Y28" s="241"/>
      <c r="Z28" s="241"/>
      <c r="AA28" s="241"/>
      <c r="AB28" s="241"/>
      <c r="AC28" s="241"/>
      <c r="AD28" s="241"/>
      <c r="AE28" s="241"/>
      <c r="AF28" s="31"/>
      <c r="AG28" s="31"/>
      <c r="AH28" s="31"/>
      <c r="AI28" s="31"/>
      <c r="AJ28" s="31"/>
      <c r="AK28" s="241" t="s">
        <v>34</v>
      </c>
      <c r="AL28" s="241"/>
      <c r="AM28" s="241"/>
      <c r="AN28" s="241"/>
      <c r="AO28" s="241"/>
      <c r="AP28" s="31"/>
      <c r="AQ28" s="31"/>
      <c r="AR28" s="32"/>
      <c r="BE28" s="231"/>
    </row>
    <row r="29" spans="1:71" s="3" customFormat="1" ht="14.45" customHeight="1">
      <c r="B29" s="36"/>
      <c r="D29" s="26" t="s">
        <v>35</v>
      </c>
      <c r="F29" s="26" t="s">
        <v>36</v>
      </c>
      <c r="L29" s="244">
        <v>0.21</v>
      </c>
      <c r="M29" s="243"/>
      <c r="N29" s="243"/>
      <c r="O29" s="243"/>
      <c r="P29" s="243"/>
      <c r="W29" s="242">
        <f>ROUND(AZ94, 2)</f>
        <v>0</v>
      </c>
      <c r="X29" s="243"/>
      <c r="Y29" s="243"/>
      <c r="Z29" s="243"/>
      <c r="AA29" s="243"/>
      <c r="AB29" s="243"/>
      <c r="AC29" s="243"/>
      <c r="AD29" s="243"/>
      <c r="AE29" s="243"/>
      <c r="AK29" s="242">
        <f>ROUND(AV94, 2)</f>
        <v>0</v>
      </c>
      <c r="AL29" s="243"/>
      <c r="AM29" s="243"/>
      <c r="AN29" s="243"/>
      <c r="AO29" s="243"/>
      <c r="AR29" s="36"/>
      <c r="BE29" s="232"/>
    </row>
    <row r="30" spans="1:71" s="3" customFormat="1" ht="14.45" customHeight="1">
      <c r="B30" s="36"/>
      <c r="F30" s="26" t="s">
        <v>37</v>
      </c>
      <c r="L30" s="244">
        <v>0.15</v>
      </c>
      <c r="M30" s="243"/>
      <c r="N30" s="243"/>
      <c r="O30" s="243"/>
      <c r="P30" s="243"/>
      <c r="W30" s="242">
        <f>ROUND(BA94, 2)</f>
        <v>0</v>
      </c>
      <c r="X30" s="243"/>
      <c r="Y30" s="243"/>
      <c r="Z30" s="243"/>
      <c r="AA30" s="243"/>
      <c r="AB30" s="243"/>
      <c r="AC30" s="243"/>
      <c r="AD30" s="243"/>
      <c r="AE30" s="243"/>
      <c r="AK30" s="242">
        <f>ROUND(AW94, 2)</f>
        <v>0</v>
      </c>
      <c r="AL30" s="243"/>
      <c r="AM30" s="243"/>
      <c r="AN30" s="243"/>
      <c r="AO30" s="243"/>
      <c r="AR30" s="36"/>
      <c r="BE30" s="232"/>
    </row>
    <row r="31" spans="1:71" s="3" customFormat="1" ht="14.45" hidden="1" customHeight="1">
      <c r="B31" s="36"/>
      <c r="F31" s="26" t="s">
        <v>38</v>
      </c>
      <c r="L31" s="244">
        <v>0.21</v>
      </c>
      <c r="M31" s="243"/>
      <c r="N31" s="243"/>
      <c r="O31" s="243"/>
      <c r="P31" s="243"/>
      <c r="W31" s="242">
        <f>ROUND(BB94, 2)</f>
        <v>0</v>
      </c>
      <c r="X31" s="243"/>
      <c r="Y31" s="243"/>
      <c r="Z31" s="243"/>
      <c r="AA31" s="243"/>
      <c r="AB31" s="243"/>
      <c r="AC31" s="243"/>
      <c r="AD31" s="243"/>
      <c r="AE31" s="243"/>
      <c r="AK31" s="242">
        <v>0</v>
      </c>
      <c r="AL31" s="243"/>
      <c r="AM31" s="243"/>
      <c r="AN31" s="243"/>
      <c r="AO31" s="243"/>
      <c r="AR31" s="36"/>
      <c r="BE31" s="232"/>
    </row>
    <row r="32" spans="1:71" s="3" customFormat="1" ht="14.45" hidden="1" customHeight="1">
      <c r="B32" s="36"/>
      <c r="F32" s="26" t="s">
        <v>39</v>
      </c>
      <c r="L32" s="244">
        <v>0.15</v>
      </c>
      <c r="M32" s="243"/>
      <c r="N32" s="243"/>
      <c r="O32" s="243"/>
      <c r="P32" s="243"/>
      <c r="W32" s="242">
        <f>ROUND(BC94, 2)</f>
        <v>0</v>
      </c>
      <c r="X32" s="243"/>
      <c r="Y32" s="243"/>
      <c r="Z32" s="243"/>
      <c r="AA32" s="243"/>
      <c r="AB32" s="243"/>
      <c r="AC32" s="243"/>
      <c r="AD32" s="243"/>
      <c r="AE32" s="243"/>
      <c r="AK32" s="242">
        <v>0</v>
      </c>
      <c r="AL32" s="243"/>
      <c r="AM32" s="243"/>
      <c r="AN32" s="243"/>
      <c r="AO32" s="243"/>
      <c r="AR32" s="36"/>
      <c r="BE32" s="232"/>
    </row>
    <row r="33" spans="1:57" s="3" customFormat="1" ht="14.45" hidden="1" customHeight="1">
      <c r="B33" s="36"/>
      <c r="F33" s="26" t="s">
        <v>40</v>
      </c>
      <c r="L33" s="244">
        <v>0</v>
      </c>
      <c r="M33" s="243"/>
      <c r="N33" s="243"/>
      <c r="O33" s="243"/>
      <c r="P33" s="243"/>
      <c r="W33" s="242">
        <f>ROUND(BD94, 2)</f>
        <v>0</v>
      </c>
      <c r="X33" s="243"/>
      <c r="Y33" s="243"/>
      <c r="Z33" s="243"/>
      <c r="AA33" s="243"/>
      <c r="AB33" s="243"/>
      <c r="AC33" s="243"/>
      <c r="AD33" s="243"/>
      <c r="AE33" s="243"/>
      <c r="AK33" s="242">
        <v>0</v>
      </c>
      <c r="AL33" s="243"/>
      <c r="AM33" s="243"/>
      <c r="AN33" s="243"/>
      <c r="AO33" s="243"/>
      <c r="AR33" s="36"/>
      <c r="BE33" s="23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1"/>
    </row>
    <row r="35" spans="1:57" s="2" customFormat="1" ht="25.9" customHeight="1">
      <c r="A35" s="31"/>
      <c r="B35" s="32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48" t="s">
        <v>43</v>
      </c>
      <c r="Y35" s="246"/>
      <c r="Z35" s="246"/>
      <c r="AA35" s="246"/>
      <c r="AB35" s="246"/>
      <c r="AC35" s="39"/>
      <c r="AD35" s="39"/>
      <c r="AE35" s="39"/>
      <c r="AF35" s="39"/>
      <c r="AG35" s="39"/>
      <c r="AH35" s="39"/>
      <c r="AI35" s="39"/>
      <c r="AJ35" s="39"/>
      <c r="AK35" s="245">
        <f>SUM(AK26:AK33)</f>
        <v>0</v>
      </c>
      <c r="AL35" s="246"/>
      <c r="AM35" s="246"/>
      <c r="AN35" s="246"/>
      <c r="AO35" s="24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45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46</v>
      </c>
      <c r="AI60" s="34"/>
      <c r="AJ60" s="34"/>
      <c r="AK60" s="34"/>
      <c r="AL60" s="34"/>
      <c r="AM60" s="44" t="s">
        <v>47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48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49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46</v>
      </c>
      <c r="AI75" s="34"/>
      <c r="AJ75" s="34"/>
      <c r="AK75" s="34"/>
      <c r="AL75" s="34"/>
      <c r="AM75" s="44" t="s">
        <v>47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ST3584</v>
      </c>
      <c r="AR84" s="50"/>
    </row>
    <row r="85" spans="1:91" s="5" customFormat="1" ht="36.950000000000003" customHeight="1">
      <c r="B85" s="51"/>
      <c r="C85" s="52" t="s">
        <v>16</v>
      </c>
      <c r="L85" s="211" t="str">
        <f>K6</f>
        <v>Chotovinský potok, ř. km 0,000 - 0,221 Sezimovo Ústí - rekonstrukce nábřežních zdí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3" t="str">
        <f>IF(AN8= "","",AN8)</f>
        <v/>
      </c>
      <c r="AN87" s="21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214" t="str">
        <f>IF(E17="","",E17)</f>
        <v xml:space="preserve"> </v>
      </c>
      <c r="AN89" s="215"/>
      <c r="AO89" s="215"/>
      <c r="AP89" s="215"/>
      <c r="AQ89" s="31"/>
      <c r="AR89" s="32"/>
      <c r="AS89" s="216" t="s">
        <v>51</v>
      </c>
      <c r="AT89" s="21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29</v>
      </c>
      <c r="AJ90" s="31"/>
      <c r="AK90" s="31"/>
      <c r="AL90" s="31"/>
      <c r="AM90" s="214" t="str">
        <f>IF(E20="","",E20)</f>
        <v/>
      </c>
      <c r="AN90" s="215"/>
      <c r="AO90" s="215"/>
      <c r="AP90" s="215"/>
      <c r="AQ90" s="31"/>
      <c r="AR90" s="32"/>
      <c r="AS90" s="218"/>
      <c r="AT90" s="21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8"/>
      <c r="AT91" s="21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0" t="s">
        <v>52</v>
      </c>
      <c r="D92" s="221"/>
      <c r="E92" s="221"/>
      <c r="F92" s="221"/>
      <c r="G92" s="221"/>
      <c r="H92" s="59"/>
      <c r="I92" s="223" t="s">
        <v>53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2" t="s">
        <v>54</v>
      </c>
      <c r="AH92" s="221"/>
      <c r="AI92" s="221"/>
      <c r="AJ92" s="221"/>
      <c r="AK92" s="221"/>
      <c r="AL92" s="221"/>
      <c r="AM92" s="221"/>
      <c r="AN92" s="223" t="s">
        <v>55</v>
      </c>
      <c r="AO92" s="221"/>
      <c r="AP92" s="224"/>
      <c r="AQ92" s="60" t="s">
        <v>56</v>
      </c>
      <c r="AR92" s="32"/>
      <c r="AS92" s="61" t="s">
        <v>57</v>
      </c>
      <c r="AT92" s="62" t="s">
        <v>58</v>
      </c>
      <c r="AU92" s="62" t="s">
        <v>59</v>
      </c>
      <c r="AV92" s="62" t="s">
        <v>60</v>
      </c>
      <c r="AW92" s="62" t="s">
        <v>61</v>
      </c>
      <c r="AX92" s="62" t="s">
        <v>62</v>
      </c>
      <c r="AY92" s="62" t="s">
        <v>63</v>
      </c>
      <c r="AZ92" s="62" t="s">
        <v>64</v>
      </c>
      <c r="BA92" s="62" t="s">
        <v>65</v>
      </c>
      <c r="BB92" s="62" t="s">
        <v>66</v>
      </c>
      <c r="BC92" s="62" t="s">
        <v>67</v>
      </c>
      <c r="BD92" s="63" t="s">
        <v>68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69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8">
        <f>ROUND(SUM(AG95:AG98),2)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71" t="s">
        <v>1</v>
      </c>
      <c r="AR94" s="67"/>
      <c r="AS94" s="72">
        <f>ROUND(SUM(AS95:AS98),2)</f>
        <v>0</v>
      </c>
      <c r="AT94" s="73">
        <f>ROUND(SUM(AV94:AW94),2)</f>
        <v>0</v>
      </c>
      <c r="AU94" s="74">
        <f>ROUND(SUM(AU95:AU98),5)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ROUND(SUM(AZ95:AZ98),2)</f>
        <v>0</v>
      </c>
      <c r="BA94" s="73">
        <f>ROUND(SUM(BA95:BA98),2)</f>
        <v>0</v>
      </c>
      <c r="BB94" s="73">
        <f>ROUND(SUM(BB95:BB98),2)</f>
        <v>0</v>
      </c>
      <c r="BC94" s="73">
        <f>ROUND(SUM(BC95:BC98),2)</f>
        <v>0</v>
      </c>
      <c r="BD94" s="75">
        <f>ROUND(SUM(BD95:BD98),2)</f>
        <v>0</v>
      </c>
      <c r="BS94" s="76" t="s">
        <v>70</v>
      </c>
      <c r="BT94" s="76" t="s">
        <v>71</v>
      </c>
      <c r="BU94" s="77" t="s">
        <v>72</v>
      </c>
      <c r="BV94" s="76" t="s">
        <v>73</v>
      </c>
      <c r="BW94" s="76" t="s">
        <v>4</v>
      </c>
      <c r="BX94" s="76" t="s">
        <v>74</v>
      </c>
      <c r="CL94" s="76" t="s">
        <v>1</v>
      </c>
    </row>
    <row r="95" spans="1:91" s="7" customFormat="1" ht="16.5" customHeight="1">
      <c r="A95" s="78" t="s">
        <v>75</v>
      </c>
      <c r="B95" s="79"/>
      <c r="C95" s="80"/>
      <c r="D95" s="225" t="s">
        <v>76</v>
      </c>
      <c r="E95" s="225"/>
      <c r="F95" s="225"/>
      <c r="G95" s="225"/>
      <c r="H95" s="225"/>
      <c r="I95" s="81"/>
      <c r="J95" s="225" t="s">
        <v>77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6">
        <f>'3584a - SO 01 - rekonstru...'!J30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82" t="s">
        <v>78</v>
      </c>
      <c r="AR95" s="79"/>
      <c r="AS95" s="83">
        <v>0</v>
      </c>
      <c r="AT95" s="84">
        <f>ROUND(SUM(AV95:AW95),2)</f>
        <v>0</v>
      </c>
      <c r="AU95" s="85">
        <f>'3584a - SO 01 - rekonstru...'!P124</f>
        <v>0</v>
      </c>
      <c r="AV95" s="84">
        <f>'3584a - SO 01 - rekonstru...'!J33</f>
        <v>0</v>
      </c>
      <c r="AW95" s="84">
        <f>'3584a - SO 01 - rekonstru...'!J34</f>
        <v>0</v>
      </c>
      <c r="AX95" s="84">
        <f>'3584a - SO 01 - rekonstru...'!J35</f>
        <v>0</v>
      </c>
      <c r="AY95" s="84">
        <f>'3584a - SO 01 - rekonstru...'!J36</f>
        <v>0</v>
      </c>
      <c r="AZ95" s="84">
        <f>'3584a - SO 01 - rekonstru...'!F33</f>
        <v>0</v>
      </c>
      <c r="BA95" s="84">
        <f>'3584a - SO 01 - rekonstru...'!F34</f>
        <v>0</v>
      </c>
      <c r="BB95" s="84">
        <f>'3584a - SO 01 - rekonstru...'!F35</f>
        <v>0</v>
      </c>
      <c r="BC95" s="84">
        <f>'3584a - SO 01 - rekonstru...'!F36</f>
        <v>0</v>
      </c>
      <c r="BD95" s="86">
        <f>'3584a - SO 01 - rekonstru...'!F37</f>
        <v>0</v>
      </c>
      <c r="BT95" s="87" t="s">
        <v>79</v>
      </c>
      <c r="BV95" s="87" t="s">
        <v>73</v>
      </c>
      <c r="BW95" s="87" t="s">
        <v>80</v>
      </c>
      <c r="BX95" s="87" t="s">
        <v>4</v>
      </c>
      <c r="CL95" s="87" t="s">
        <v>1</v>
      </c>
      <c r="CM95" s="87" t="s">
        <v>81</v>
      </c>
    </row>
    <row r="96" spans="1:91" s="7" customFormat="1" ht="24.75" customHeight="1">
      <c r="A96" s="78" t="s">
        <v>75</v>
      </c>
      <c r="B96" s="79"/>
      <c r="C96" s="80"/>
      <c r="D96" s="225" t="s">
        <v>82</v>
      </c>
      <c r="E96" s="225"/>
      <c r="F96" s="225"/>
      <c r="G96" s="225"/>
      <c r="H96" s="225"/>
      <c r="I96" s="81"/>
      <c r="J96" s="225" t="s">
        <v>83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6">
        <f>'3584b - SO 02 - oprava sp...'!J30</f>
        <v>0</v>
      </c>
      <c r="AH96" s="227"/>
      <c r="AI96" s="227"/>
      <c r="AJ96" s="227"/>
      <c r="AK96" s="227"/>
      <c r="AL96" s="227"/>
      <c r="AM96" s="227"/>
      <c r="AN96" s="226">
        <f>SUM(AG96,AT96)</f>
        <v>0</v>
      </c>
      <c r="AO96" s="227"/>
      <c r="AP96" s="227"/>
      <c r="AQ96" s="82" t="s">
        <v>78</v>
      </c>
      <c r="AR96" s="79"/>
      <c r="AS96" s="83">
        <v>0</v>
      </c>
      <c r="AT96" s="84">
        <f>ROUND(SUM(AV96:AW96),2)</f>
        <v>0</v>
      </c>
      <c r="AU96" s="85">
        <f>'3584b - SO 02 - oprava sp...'!P123</f>
        <v>0</v>
      </c>
      <c r="AV96" s="84">
        <f>'3584b - SO 02 - oprava sp...'!J33</f>
        <v>0</v>
      </c>
      <c r="AW96" s="84">
        <f>'3584b - SO 02 - oprava sp...'!J34</f>
        <v>0</v>
      </c>
      <c r="AX96" s="84">
        <f>'3584b - SO 02 - oprava sp...'!J35</f>
        <v>0</v>
      </c>
      <c r="AY96" s="84">
        <f>'3584b - SO 02 - oprava sp...'!J36</f>
        <v>0</v>
      </c>
      <c r="AZ96" s="84">
        <f>'3584b - SO 02 - oprava sp...'!F33</f>
        <v>0</v>
      </c>
      <c r="BA96" s="84">
        <f>'3584b - SO 02 - oprava sp...'!F34</f>
        <v>0</v>
      </c>
      <c r="BB96" s="84">
        <f>'3584b - SO 02 - oprava sp...'!F35</f>
        <v>0</v>
      </c>
      <c r="BC96" s="84">
        <f>'3584b - SO 02 - oprava sp...'!F36</f>
        <v>0</v>
      </c>
      <c r="BD96" s="86">
        <f>'3584b - SO 02 - oprava sp...'!F37</f>
        <v>0</v>
      </c>
      <c r="BT96" s="87" t="s">
        <v>79</v>
      </c>
      <c r="BV96" s="87" t="s">
        <v>73</v>
      </c>
      <c r="BW96" s="87" t="s">
        <v>84</v>
      </c>
      <c r="BX96" s="87" t="s">
        <v>4</v>
      </c>
      <c r="CL96" s="87" t="s">
        <v>1</v>
      </c>
      <c r="CM96" s="87" t="s">
        <v>81</v>
      </c>
    </row>
    <row r="97" spans="1:91" s="7" customFormat="1" ht="16.5" customHeight="1">
      <c r="A97" s="78" t="s">
        <v>75</v>
      </c>
      <c r="B97" s="79"/>
      <c r="C97" s="80"/>
      <c r="D97" s="225" t="s">
        <v>85</v>
      </c>
      <c r="E97" s="225"/>
      <c r="F97" s="225"/>
      <c r="G97" s="225"/>
      <c r="H97" s="225"/>
      <c r="I97" s="81"/>
      <c r="J97" s="225" t="s">
        <v>86</v>
      </c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6">
        <f>'3584c - Vedlejší náklady'!J30</f>
        <v>0</v>
      </c>
      <c r="AH97" s="227"/>
      <c r="AI97" s="227"/>
      <c r="AJ97" s="227"/>
      <c r="AK97" s="227"/>
      <c r="AL97" s="227"/>
      <c r="AM97" s="227"/>
      <c r="AN97" s="226">
        <f>SUM(AG97,AT97)</f>
        <v>0</v>
      </c>
      <c r="AO97" s="227"/>
      <c r="AP97" s="227"/>
      <c r="AQ97" s="82" t="s">
        <v>78</v>
      </c>
      <c r="AR97" s="79"/>
      <c r="AS97" s="83">
        <v>0</v>
      </c>
      <c r="AT97" s="84">
        <f>ROUND(SUM(AV97:AW97),2)</f>
        <v>0</v>
      </c>
      <c r="AU97" s="85">
        <f>'3584c - Vedlejší náklady'!P117</f>
        <v>0</v>
      </c>
      <c r="AV97" s="84">
        <f>'3584c - Vedlejší náklady'!J33</f>
        <v>0</v>
      </c>
      <c r="AW97" s="84">
        <f>'3584c - Vedlejší náklady'!J34</f>
        <v>0</v>
      </c>
      <c r="AX97" s="84">
        <f>'3584c - Vedlejší náklady'!J35</f>
        <v>0</v>
      </c>
      <c r="AY97" s="84">
        <f>'3584c - Vedlejší náklady'!J36</f>
        <v>0</v>
      </c>
      <c r="AZ97" s="84">
        <f>'3584c - Vedlejší náklady'!F33</f>
        <v>0</v>
      </c>
      <c r="BA97" s="84">
        <f>'3584c - Vedlejší náklady'!F34</f>
        <v>0</v>
      </c>
      <c r="BB97" s="84">
        <f>'3584c - Vedlejší náklady'!F35</f>
        <v>0</v>
      </c>
      <c r="BC97" s="84">
        <f>'3584c - Vedlejší náklady'!F36</f>
        <v>0</v>
      </c>
      <c r="BD97" s="86">
        <f>'3584c - Vedlejší náklady'!F37</f>
        <v>0</v>
      </c>
      <c r="BT97" s="87" t="s">
        <v>79</v>
      </c>
      <c r="BV97" s="87" t="s">
        <v>73</v>
      </c>
      <c r="BW97" s="87" t="s">
        <v>87</v>
      </c>
      <c r="BX97" s="87" t="s">
        <v>4</v>
      </c>
      <c r="CL97" s="87" t="s">
        <v>1</v>
      </c>
      <c r="CM97" s="87" t="s">
        <v>81</v>
      </c>
    </row>
    <row r="98" spans="1:91" s="7" customFormat="1" ht="16.5" customHeight="1">
      <c r="A98" s="78" t="s">
        <v>75</v>
      </c>
      <c r="B98" s="79"/>
      <c r="C98" s="80"/>
      <c r="D98" s="225" t="s">
        <v>88</v>
      </c>
      <c r="E98" s="225"/>
      <c r="F98" s="225"/>
      <c r="G98" s="225"/>
      <c r="H98" s="225"/>
      <c r="I98" s="81"/>
      <c r="J98" s="225" t="s">
        <v>89</v>
      </c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6">
        <f>'3584d - Ostatní náklady'!J30</f>
        <v>0</v>
      </c>
      <c r="AH98" s="227"/>
      <c r="AI98" s="227"/>
      <c r="AJ98" s="227"/>
      <c r="AK98" s="227"/>
      <c r="AL98" s="227"/>
      <c r="AM98" s="227"/>
      <c r="AN98" s="226">
        <f>SUM(AG98,AT98)</f>
        <v>0</v>
      </c>
      <c r="AO98" s="227"/>
      <c r="AP98" s="227"/>
      <c r="AQ98" s="82" t="s">
        <v>78</v>
      </c>
      <c r="AR98" s="79"/>
      <c r="AS98" s="88">
        <v>0</v>
      </c>
      <c r="AT98" s="89">
        <f>ROUND(SUM(AV98:AW98),2)</f>
        <v>0</v>
      </c>
      <c r="AU98" s="90">
        <f>'3584d - Ostatní náklady'!P118</f>
        <v>0</v>
      </c>
      <c r="AV98" s="89">
        <f>'3584d - Ostatní náklady'!J33</f>
        <v>0</v>
      </c>
      <c r="AW98" s="89">
        <f>'3584d - Ostatní náklady'!J34</f>
        <v>0</v>
      </c>
      <c r="AX98" s="89">
        <f>'3584d - Ostatní náklady'!J35</f>
        <v>0</v>
      </c>
      <c r="AY98" s="89">
        <f>'3584d - Ostatní náklady'!J36</f>
        <v>0</v>
      </c>
      <c r="AZ98" s="89">
        <f>'3584d - Ostatní náklady'!F33</f>
        <v>0</v>
      </c>
      <c r="BA98" s="89">
        <f>'3584d - Ostatní náklady'!F34</f>
        <v>0</v>
      </c>
      <c r="BB98" s="89">
        <f>'3584d - Ostatní náklady'!F35</f>
        <v>0</v>
      </c>
      <c r="BC98" s="89">
        <f>'3584d - Ostatní náklady'!F36</f>
        <v>0</v>
      </c>
      <c r="BD98" s="91">
        <f>'3584d - Ostatní náklady'!F37</f>
        <v>0</v>
      </c>
      <c r="BT98" s="87" t="s">
        <v>79</v>
      </c>
      <c r="BV98" s="87" t="s">
        <v>73</v>
      </c>
      <c r="BW98" s="87" t="s">
        <v>90</v>
      </c>
      <c r="BX98" s="87" t="s">
        <v>4</v>
      </c>
      <c r="CL98" s="87" t="s">
        <v>1</v>
      </c>
      <c r="CM98" s="87" t="s">
        <v>81</v>
      </c>
    </row>
    <row r="99" spans="1:91" s="2" customFormat="1" ht="30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3584a - SO 01 - rekonstru...'!C2" display="/"/>
    <hyperlink ref="A96" location="'3584b - SO 02 - oprava sp...'!C2" display="/"/>
    <hyperlink ref="A97" location="'3584c - Vedlejší náklady'!C2" display="/"/>
    <hyperlink ref="A98" location="'3584d - Ostatn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topLeftCell="A170" workbookViewId="0">
      <selection activeCell="J121" sqref="J12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49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80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91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3.25" customHeight="1">
      <c r="B7" s="19"/>
      <c r="E7" s="250" t="str">
        <f>'Rekapitulace stavby'!K6</f>
        <v>Chotovinský potok, ř. km 0,000 - 0,221 Sezimovo Ústí - rekonstrukce nábřežních zdí</v>
      </c>
      <c r="F7" s="251"/>
      <c r="G7" s="251"/>
      <c r="H7" s="251"/>
      <c r="I7" s="9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1" t="s">
        <v>93</v>
      </c>
      <c r="F9" s="252"/>
      <c r="G9" s="252"/>
      <c r="H9" s="252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3"/>
      <c r="F18" s="233"/>
      <c r="G18" s="233"/>
      <c r="H18" s="233"/>
      <c r="I18" s="9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8" t="s">
        <v>1</v>
      </c>
      <c r="F27" s="238"/>
      <c r="G27" s="238"/>
      <c r="H27" s="238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31</v>
      </c>
      <c r="E30" s="31"/>
      <c r="F30" s="31"/>
      <c r="G30" s="31"/>
      <c r="H30" s="31"/>
      <c r="I30" s="95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103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35</v>
      </c>
      <c r="E33" s="26" t="s">
        <v>36</v>
      </c>
      <c r="F33" s="105">
        <f>ROUND((SUM(BE124:BE249)),  2)</f>
        <v>0</v>
      </c>
      <c r="G33" s="31"/>
      <c r="H33" s="31"/>
      <c r="I33" s="106">
        <v>0.21</v>
      </c>
      <c r="J33" s="105">
        <f>ROUND(((SUM(BE124:BE249))*I33),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105">
        <f>ROUND((SUM(BF124:BF249)),  2)</f>
        <v>0</v>
      </c>
      <c r="G34" s="31"/>
      <c r="H34" s="31"/>
      <c r="I34" s="106">
        <v>0.15</v>
      </c>
      <c r="J34" s="105">
        <f>ROUND(((SUM(BF124:BF249))*I34),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105">
        <f>ROUND((SUM(BG124:BG249)),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105">
        <f>ROUND((SUM(BH124:BH249)),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5">
        <f>ROUND((SUM(BI124:BI249)),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41</v>
      </c>
      <c r="E39" s="59"/>
      <c r="F39" s="59"/>
      <c r="G39" s="109" t="s">
        <v>42</v>
      </c>
      <c r="H39" s="110" t="s">
        <v>43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114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15" t="s">
        <v>47</v>
      </c>
      <c r="G61" s="44" t="s">
        <v>46</v>
      </c>
      <c r="H61" s="34"/>
      <c r="I61" s="116"/>
      <c r="J61" s="11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15" t="s">
        <v>47</v>
      </c>
      <c r="G76" s="44" t="s">
        <v>46</v>
      </c>
      <c r="H76" s="34"/>
      <c r="I76" s="116"/>
      <c r="J76" s="11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1"/>
      <c r="D85" s="31"/>
      <c r="E85" s="250" t="str">
        <f>E7</f>
        <v>Chotovinský potok, ř. km 0,000 - 0,221 Sezimovo Ústí - rekonstrukce nábřežních zdí</v>
      </c>
      <c r="F85" s="251"/>
      <c r="G85" s="251"/>
      <c r="H85" s="25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1" t="str">
        <f>E9</f>
        <v>3584a - SO 01 - rekonstrukce nábřežních zdí</v>
      </c>
      <c r="F87" s="252"/>
      <c r="G87" s="252"/>
      <c r="H87" s="252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96" t="s">
        <v>29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95</v>
      </c>
      <c r="D94" s="107"/>
      <c r="E94" s="107"/>
      <c r="F94" s="107"/>
      <c r="G94" s="107"/>
      <c r="H94" s="107"/>
      <c r="I94" s="122"/>
      <c r="J94" s="123" t="s">
        <v>96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97</v>
      </c>
      <c r="D96" s="31"/>
      <c r="E96" s="31"/>
      <c r="F96" s="31"/>
      <c r="G96" s="31"/>
      <c r="H96" s="31"/>
      <c r="I96" s="95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25"/>
      <c r="D97" s="126" t="s">
        <v>99</v>
      </c>
      <c r="E97" s="127"/>
      <c r="F97" s="127"/>
      <c r="G97" s="127"/>
      <c r="H97" s="127"/>
      <c r="I97" s="128"/>
      <c r="J97" s="129">
        <f>J125</f>
        <v>0</v>
      </c>
      <c r="L97" s="125"/>
    </row>
    <row r="98" spans="1:31" s="10" customFormat="1" ht="19.899999999999999" customHeight="1">
      <c r="B98" s="130"/>
      <c r="D98" s="131" t="s">
        <v>100</v>
      </c>
      <c r="E98" s="132"/>
      <c r="F98" s="132"/>
      <c r="G98" s="132"/>
      <c r="H98" s="132"/>
      <c r="I98" s="133"/>
      <c r="J98" s="134">
        <f>J126</f>
        <v>0</v>
      </c>
      <c r="L98" s="130"/>
    </row>
    <row r="99" spans="1:31" s="10" customFormat="1" ht="19.899999999999999" customHeight="1">
      <c r="B99" s="130"/>
      <c r="D99" s="131" t="s">
        <v>101</v>
      </c>
      <c r="E99" s="132"/>
      <c r="F99" s="132"/>
      <c r="G99" s="132"/>
      <c r="H99" s="132"/>
      <c r="I99" s="133"/>
      <c r="J99" s="134">
        <f>J158</f>
        <v>0</v>
      </c>
      <c r="L99" s="130"/>
    </row>
    <row r="100" spans="1:31" s="10" customFormat="1" ht="19.899999999999999" customHeight="1">
      <c r="B100" s="130"/>
      <c r="D100" s="131" t="s">
        <v>102</v>
      </c>
      <c r="E100" s="132"/>
      <c r="F100" s="132"/>
      <c r="G100" s="132"/>
      <c r="H100" s="132"/>
      <c r="I100" s="133"/>
      <c r="J100" s="134">
        <f>J183</f>
        <v>0</v>
      </c>
      <c r="L100" s="130"/>
    </row>
    <row r="101" spans="1:31" s="10" customFormat="1" ht="19.899999999999999" customHeight="1">
      <c r="B101" s="130"/>
      <c r="D101" s="131" t="s">
        <v>103</v>
      </c>
      <c r="E101" s="132"/>
      <c r="F101" s="132"/>
      <c r="G101" s="132"/>
      <c r="H101" s="132"/>
      <c r="I101" s="133"/>
      <c r="J101" s="134">
        <f>J204</f>
        <v>0</v>
      </c>
      <c r="L101" s="130"/>
    </row>
    <row r="102" spans="1:31" s="10" customFormat="1" ht="19.899999999999999" customHeight="1">
      <c r="B102" s="130"/>
      <c r="D102" s="131" t="s">
        <v>104</v>
      </c>
      <c r="E102" s="132"/>
      <c r="F102" s="132"/>
      <c r="G102" s="132"/>
      <c r="H102" s="132"/>
      <c r="I102" s="133"/>
      <c r="J102" s="134">
        <f>J210</f>
        <v>0</v>
      </c>
      <c r="L102" s="130"/>
    </row>
    <row r="103" spans="1:31" s="10" customFormat="1" ht="19.899999999999999" customHeight="1">
      <c r="B103" s="130"/>
      <c r="D103" s="131" t="s">
        <v>105</v>
      </c>
      <c r="E103" s="132"/>
      <c r="F103" s="132"/>
      <c r="G103" s="132"/>
      <c r="H103" s="132"/>
      <c r="I103" s="133"/>
      <c r="J103" s="134">
        <f>J234</f>
        <v>0</v>
      </c>
      <c r="L103" s="130"/>
    </row>
    <row r="104" spans="1:31" s="10" customFormat="1" ht="19.899999999999999" customHeight="1">
      <c r="B104" s="130"/>
      <c r="D104" s="131" t="s">
        <v>106</v>
      </c>
      <c r="E104" s="132"/>
      <c r="F104" s="132"/>
      <c r="G104" s="132"/>
      <c r="H104" s="132"/>
      <c r="I104" s="133"/>
      <c r="J104" s="134">
        <f>J240</f>
        <v>0</v>
      </c>
      <c r="L104" s="130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95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119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120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107</v>
      </c>
      <c r="D111" s="31"/>
      <c r="E111" s="31"/>
      <c r="F111" s="31"/>
      <c r="G111" s="31"/>
      <c r="H111" s="31"/>
      <c r="I111" s="95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95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3.25" customHeight="1">
      <c r="A114" s="31"/>
      <c r="B114" s="32"/>
      <c r="C114" s="31"/>
      <c r="D114" s="31"/>
      <c r="E114" s="250" t="str">
        <f>E7</f>
        <v>Chotovinský potok, ř. km 0,000 - 0,221 Sezimovo Ústí - rekonstrukce nábřežních zdí</v>
      </c>
      <c r="F114" s="251"/>
      <c r="G114" s="251"/>
      <c r="H114" s="251"/>
      <c r="I114" s="95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92</v>
      </c>
      <c r="D115" s="31"/>
      <c r="E115" s="31"/>
      <c r="F115" s="31"/>
      <c r="G115" s="31"/>
      <c r="H115" s="31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11" t="str">
        <f>E9</f>
        <v>3584a - SO 01 - rekonstrukce nábřežních zdí</v>
      </c>
      <c r="F116" s="252"/>
      <c r="G116" s="252"/>
      <c r="H116" s="252"/>
      <c r="I116" s="95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95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1"/>
      <c r="E118" s="31"/>
      <c r="F118" s="24" t="str">
        <f>F12</f>
        <v xml:space="preserve"> </v>
      </c>
      <c r="G118" s="31"/>
      <c r="H118" s="31"/>
      <c r="I118" s="96" t="s">
        <v>22</v>
      </c>
      <c r="J118" s="54" t="str">
        <f>IF(J12="","",J12)</f>
        <v/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95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1"/>
      <c r="E120" s="31"/>
      <c r="F120" s="24" t="str">
        <f>E15</f>
        <v xml:space="preserve"> </v>
      </c>
      <c r="G120" s="31"/>
      <c r="H120" s="31"/>
      <c r="I120" s="96" t="s">
        <v>27</v>
      </c>
      <c r="J120" s="29" t="str">
        <f>E21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26</v>
      </c>
      <c r="D121" s="31"/>
      <c r="E121" s="31"/>
      <c r="F121" s="24" t="str">
        <f>IF(E18="","",E18)</f>
        <v/>
      </c>
      <c r="G121" s="31"/>
      <c r="H121" s="31"/>
      <c r="I121" s="96" t="s">
        <v>29</v>
      </c>
      <c r="J121" s="29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95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35"/>
      <c r="B123" s="136"/>
      <c r="C123" s="137" t="s">
        <v>108</v>
      </c>
      <c r="D123" s="138" t="s">
        <v>56</v>
      </c>
      <c r="E123" s="138" t="s">
        <v>52</v>
      </c>
      <c r="F123" s="138" t="s">
        <v>53</v>
      </c>
      <c r="G123" s="138" t="s">
        <v>109</v>
      </c>
      <c r="H123" s="138" t="s">
        <v>110</v>
      </c>
      <c r="I123" s="139" t="s">
        <v>111</v>
      </c>
      <c r="J123" s="140" t="s">
        <v>96</v>
      </c>
      <c r="K123" s="141" t="s">
        <v>112</v>
      </c>
      <c r="L123" s="142"/>
      <c r="M123" s="61" t="s">
        <v>1</v>
      </c>
      <c r="N123" s="62" t="s">
        <v>35</v>
      </c>
      <c r="O123" s="62" t="s">
        <v>113</v>
      </c>
      <c r="P123" s="62" t="s">
        <v>114</v>
      </c>
      <c r="Q123" s="62" t="s">
        <v>115</v>
      </c>
      <c r="R123" s="62" t="s">
        <v>116</v>
      </c>
      <c r="S123" s="62" t="s">
        <v>117</v>
      </c>
      <c r="T123" s="63" t="s">
        <v>118</v>
      </c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</row>
    <row r="124" spans="1:65" s="2" customFormat="1" ht="22.9" customHeight="1">
      <c r="A124" s="31"/>
      <c r="B124" s="32"/>
      <c r="C124" s="68" t="s">
        <v>119</v>
      </c>
      <c r="D124" s="31"/>
      <c r="E124" s="31"/>
      <c r="F124" s="31"/>
      <c r="G124" s="31"/>
      <c r="H124" s="31"/>
      <c r="I124" s="95"/>
      <c r="J124" s="143">
        <f>BK124</f>
        <v>0</v>
      </c>
      <c r="K124" s="31"/>
      <c r="L124" s="32"/>
      <c r="M124" s="64"/>
      <c r="N124" s="55"/>
      <c r="O124" s="65"/>
      <c r="P124" s="144">
        <f>P125</f>
        <v>0</v>
      </c>
      <c r="Q124" s="65"/>
      <c r="R124" s="144">
        <f>R125</f>
        <v>1171.0308052300002</v>
      </c>
      <c r="S124" s="65"/>
      <c r="T124" s="145">
        <f>T125</f>
        <v>1227.5250370000001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70</v>
      </c>
      <c r="AU124" s="16" t="s">
        <v>98</v>
      </c>
      <c r="BK124" s="146">
        <f>BK125</f>
        <v>0</v>
      </c>
    </row>
    <row r="125" spans="1:65" s="12" customFormat="1" ht="25.9" customHeight="1">
      <c r="B125" s="147"/>
      <c r="D125" s="148" t="s">
        <v>70</v>
      </c>
      <c r="E125" s="149" t="s">
        <v>120</v>
      </c>
      <c r="F125" s="149" t="s">
        <v>121</v>
      </c>
      <c r="I125" s="150"/>
      <c r="J125" s="151">
        <f>BK125</f>
        <v>0</v>
      </c>
      <c r="L125" s="147"/>
      <c r="M125" s="152"/>
      <c r="N125" s="153"/>
      <c r="O125" s="153"/>
      <c r="P125" s="154">
        <f>P126+P158+P183+P204+P210+P234+P240</f>
        <v>0</v>
      </c>
      <c r="Q125" s="153"/>
      <c r="R125" s="154">
        <f>R126+R158+R183+R204+R210+R234+R240</f>
        <v>1171.0308052300002</v>
      </c>
      <c r="S125" s="153"/>
      <c r="T125" s="155">
        <f>T126+T158+T183+T204+T210+T234+T240</f>
        <v>1227.5250370000001</v>
      </c>
      <c r="AR125" s="148" t="s">
        <v>79</v>
      </c>
      <c r="AT125" s="156" t="s">
        <v>70</v>
      </c>
      <c r="AU125" s="156" t="s">
        <v>71</v>
      </c>
      <c r="AY125" s="148" t="s">
        <v>122</v>
      </c>
      <c r="BK125" s="157">
        <f>BK126+BK158+BK183+BK204+BK210+BK234+BK240</f>
        <v>0</v>
      </c>
    </row>
    <row r="126" spans="1:65" s="12" customFormat="1" ht="22.9" customHeight="1">
      <c r="B126" s="147"/>
      <c r="D126" s="148" t="s">
        <v>70</v>
      </c>
      <c r="E126" s="158" t="s">
        <v>79</v>
      </c>
      <c r="F126" s="158" t="s">
        <v>123</v>
      </c>
      <c r="I126" s="150"/>
      <c r="J126" s="159">
        <f>BK126</f>
        <v>0</v>
      </c>
      <c r="L126" s="147"/>
      <c r="M126" s="152"/>
      <c r="N126" s="153"/>
      <c r="O126" s="153"/>
      <c r="P126" s="154">
        <f>SUM(P127:P157)</f>
        <v>0</v>
      </c>
      <c r="Q126" s="153"/>
      <c r="R126" s="154">
        <f>SUM(R127:R157)</f>
        <v>1.2659E-2</v>
      </c>
      <c r="S126" s="153"/>
      <c r="T126" s="155">
        <f>SUM(T127:T157)</f>
        <v>6.3839999999999995</v>
      </c>
      <c r="AR126" s="148" t="s">
        <v>79</v>
      </c>
      <c r="AT126" s="156" t="s">
        <v>70</v>
      </c>
      <c r="AU126" s="156" t="s">
        <v>79</v>
      </c>
      <c r="AY126" s="148" t="s">
        <v>122</v>
      </c>
      <c r="BK126" s="157">
        <f>SUM(BK127:BK157)</f>
        <v>0</v>
      </c>
    </row>
    <row r="127" spans="1:65" s="2" customFormat="1" ht="16.5" customHeight="1">
      <c r="A127" s="31"/>
      <c r="B127" s="160"/>
      <c r="C127" s="161" t="s">
        <v>79</v>
      </c>
      <c r="D127" s="161" t="s">
        <v>124</v>
      </c>
      <c r="E127" s="162" t="s">
        <v>125</v>
      </c>
      <c r="F127" s="163" t="s">
        <v>126</v>
      </c>
      <c r="G127" s="164" t="s">
        <v>127</v>
      </c>
      <c r="H127" s="165">
        <v>20</v>
      </c>
      <c r="I127" s="166"/>
      <c r="J127" s="167">
        <f t="shared" ref="J127:J139" si="0">ROUND(I127*H127,2)</f>
        <v>0</v>
      </c>
      <c r="K127" s="168"/>
      <c r="L127" s="32"/>
      <c r="M127" s="169" t="s">
        <v>1</v>
      </c>
      <c r="N127" s="170" t="s">
        <v>36</v>
      </c>
      <c r="O127" s="57"/>
      <c r="P127" s="171">
        <f t="shared" ref="P127:P139" si="1">O127*H127</f>
        <v>0</v>
      </c>
      <c r="Q127" s="171">
        <v>3.0000000000000001E-5</v>
      </c>
      <c r="R127" s="171">
        <f t="shared" ref="R127:R139" si="2">Q127*H127</f>
        <v>6.0000000000000006E-4</v>
      </c>
      <c r="S127" s="171">
        <v>0</v>
      </c>
      <c r="T127" s="172">
        <f t="shared" ref="T127:T139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128</v>
      </c>
      <c r="AT127" s="173" t="s">
        <v>124</v>
      </c>
      <c r="AU127" s="173" t="s">
        <v>81</v>
      </c>
      <c r="AY127" s="16" t="s">
        <v>122</v>
      </c>
      <c r="BE127" s="174">
        <f t="shared" ref="BE127:BE139" si="4">IF(N127="základní",J127,0)</f>
        <v>0</v>
      </c>
      <c r="BF127" s="174">
        <f t="shared" ref="BF127:BF139" si="5">IF(N127="snížená",J127,0)</f>
        <v>0</v>
      </c>
      <c r="BG127" s="174">
        <f t="shared" ref="BG127:BG139" si="6">IF(N127="zákl. přenesená",J127,0)</f>
        <v>0</v>
      </c>
      <c r="BH127" s="174">
        <f t="shared" ref="BH127:BH139" si="7">IF(N127="sníž. přenesená",J127,0)</f>
        <v>0</v>
      </c>
      <c r="BI127" s="174">
        <f t="shared" ref="BI127:BI139" si="8">IF(N127="nulová",J127,0)</f>
        <v>0</v>
      </c>
      <c r="BJ127" s="16" t="s">
        <v>79</v>
      </c>
      <c r="BK127" s="174">
        <f t="shared" ref="BK127:BK139" si="9">ROUND(I127*H127,2)</f>
        <v>0</v>
      </c>
      <c r="BL127" s="16" t="s">
        <v>128</v>
      </c>
      <c r="BM127" s="173" t="s">
        <v>129</v>
      </c>
    </row>
    <row r="128" spans="1:65" s="2" customFormat="1" ht="33" customHeight="1">
      <c r="A128" s="31"/>
      <c r="B128" s="160"/>
      <c r="C128" s="161" t="s">
        <v>81</v>
      </c>
      <c r="D128" s="161" t="s">
        <v>124</v>
      </c>
      <c r="E128" s="162" t="s">
        <v>130</v>
      </c>
      <c r="F128" s="163" t="s">
        <v>131</v>
      </c>
      <c r="G128" s="164" t="s">
        <v>127</v>
      </c>
      <c r="H128" s="165">
        <v>20</v>
      </c>
      <c r="I128" s="166"/>
      <c r="J128" s="167">
        <f t="shared" si="0"/>
        <v>0</v>
      </c>
      <c r="K128" s="168"/>
      <c r="L128" s="32"/>
      <c r="M128" s="169" t="s">
        <v>1</v>
      </c>
      <c r="N128" s="170" t="s">
        <v>36</v>
      </c>
      <c r="O128" s="57"/>
      <c r="P128" s="171">
        <f t="shared" si="1"/>
        <v>0</v>
      </c>
      <c r="Q128" s="171">
        <v>0</v>
      </c>
      <c r="R128" s="171">
        <f t="shared" si="2"/>
        <v>0</v>
      </c>
      <c r="S128" s="171">
        <v>0</v>
      </c>
      <c r="T128" s="17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128</v>
      </c>
      <c r="AT128" s="173" t="s">
        <v>124</v>
      </c>
      <c r="AU128" s="173" t="s">
        <v>81</v>
      </c>
      <c r="AY128" s="16" t="s">
        <v>122</v>
      </c>
      <c r="BE128" s="174">
        <f t="shared" si="4"/>
        <v>0</v>
      </c>
      <c r="BF128" s="174">
        <f t="shared" si="5"/>
        <v>0</v>
      </c>
      <c r="BG128" s="174">
        <f t="shared" si="6"/>
        <v>0</v>
      </c>
      <c r="BH128" s="174">
        <f t="shared" si="7"/>
        <v>0</v>
      </c>
      <c r="BI128" s="174">
        <f t="shared" si="8"/>
        <v>0</v>
      </c>
      <c r="BJ128" s="16" t="s">
        <v>79</v>
      </c>
      <c r="BK128" s="174">
        <f t="shared" si="9"/>
        <v>0</v>
      </c>
      <c r="BL128" s="16" t="s">
        <v>128</v>
      </c>
      <c r="BM128" s="173" t="s">
        <v>132</v>
      </c>
    </row>
    <row r="129" spans="1:65" s="2" customFormat="1" ht="21.75" customHeight="1">
      <c r="A129" s="31"/>
      <c r="B129" s="160"/>
      <c r="C129" s="161" t="s">
        <v>133</v>
      </c>
      <c r="D129" s="161" t="s">
        <v>124</v>
      </c>
      <c r="E129" s="162" t="s">
        <v>134</v>
      </c>
      <c r="F129" s="163" t="s">
        <v>135</v>
      </c>
      <c r="G129" s="164" t="s">
        <v>136</v>
      </c>
      <c r="H129" s="165">
        <v>11</v>
      </c>
      <c r="I129" s="166"/>
      <c r="J129" s="167">
        <f t="shared" si="0"/>
        <v>0</v>
      </c>
      <c r="K129" s="168"/>
      <c r="L129" s="32"/>
      <c r="M129" s="169" t="s">
        <v>1</v>
      </c>
      <c r="N129" s="170" t="s">
        <v>36</v>
      </c>
      <c r="O129" s="57"/>
      <c r="P129" s="171">
        <f t="shared" si="1"/>
        <v>0</v>
      </c>
      <c r="Q129" s="171">
        <v>0</v>
      </c>
      <c r="R129" s="171">
        <f t="shared" si="2"/>
        <v>0</v>
      </c>
      <c r="S129" s="171">
        <v>0</v>
      </c>
      <c r="T129" s="17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3" t="s">
        <v>128</v>
      </c>
      <c r="AT129" s="173" t="s">
        <v>124</v>
      </c>
      <c r="AU129" s="173" t="s">
        <v>81</v>
      </c>
      <c r="AY129" s="16" t="s">
        <v>122</v>
      </c>
      <c r="BE129" s="174">
        <f t="shared" si="4"/>
        <v>0</v>
      </c>
      <c r="BF129" s="174">
        <f t="shared" si="5"/>
        <v>0</v>
      </c>
      <c r="BG129" s="174">
        <f t="shared" si="6"/>
        <v>0</v>
      </c>
      <c r="BH129" s="174">
        <f t="shared" si="7"/>
        <v>0</v>
      </c>
      <c r="BI129" s="174">
        <f t="shared" si="8"/>
        <v>0</v>
      </c>
      <c r="BJ129" s="16" t="s">
        <v>79</v>
      </c>
      <c r="BK129" s="174">
        <f t="shared" si="9"/>
        <v>0</v>
      </c>
      <c r="BL129" s="16" t="s">
        <v>128</v>
      </c>
      <c r="BM129" s="173" t="s">
        <v>137</v>
      </c>
    </row>
    <row r="130" spans="1:65" s="2" customFormat="1" ht="21.75" customHeight="1">
      <c r="A130" s="31"/>
      <c r="B130" s="160"/>
      <c r="C130" s="161" t="s">
        <v>128</v>
      </c>
      <c r="D130" s="161" t="s">
        <v>124</v>
      </c>
      <c r="E130" s="162" t="s">
        <v>138</v>
      </c>
      <c r="F130" s="163" t="s">
        <v>139</v>
      </c>
      <c r="G130" s="164" t="s">
        <v>136</v>
      </c>
      <c r="H130" s="165">
        <v>2</v>
      </c>
      <c r="I130" s="166"/>
      <c r="J130" s="167">
        <f t="shared" si="0"/>
        <v>0</v>
      </c>
      <c r="K130" s="168"/>
      <c r="L130" s="32"/>
      <c r="M130" s="169" t="s">
        <v>1</v>
      </c>
      <c r="N130" s="170" t="s">
        <v>36</v>
      </c>
      <c r="O130" s="57"/>
      <c r="P130" s="171">
        <f t="shared" si="1"/>
        <v>0</v>
      </c>
      <c r="Q130" s="171">
        <v>0</v>
      </c>
      <c r="R130" s="171">
        <f t="shared" si="2"/>
        <v>0</v>
      </c>
      <c r="S130" s="171">
        <v>0</v>
      </c>
      <c r="T130" s="17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3" t="s">
        <v>128</v>
      </c>
      <c r="AT130" s="173" t="s">
        <v>124</v>
      </c>
      <c r="AU130" s="173" t="s">
        <v>81</v>
      </c>
      <c r="AY130" s="16" t="s">
        <v>122</v>
      </c>
      <c r="BE130" s="174">
        <f t="shared" si="4"/>
        <v>0</v>
      </c>
      <c r="BF130" s="174">
        <f t="shared" si="5"/>
        <v>0</v>
      </c>
      <c r="BG130" s="174">
        <f t="shared" si="6"/>
        <v>0</v>
      </c>
      <c r="BH130" s="174">
        <f t="shared" si="7"/>
        <v>0</v>
      </c>
      <c r="BI130" s="174">
        <f t="shared" si="8"/>
        <v>0</v>
      </c>
      <c r="BJ130" s="16" t="s">
        <v>79</v>
      </c>
      <c r="BK130" s="174">
        <f t="shared" si="9"/>
        <v>0</v>
      </c>
      <c r="BL130" s="16" t="s">
        <v>128</v>
      </c>
      <c r="BM130" s="173" t="s">
        <v>140</v>
      </c>
    </row>
    <row r="131" spans="1:65" s="2" customFormat="1" ht="21.75" customHeight="1">
      <c r="A131" s="31"/>
      <c r="B131" s="160"/>
      <c r="C131" s="161" t="s">
        <v>141</v>
      </c>
      <c r="D131" s="161" t="s">
        <v>124</v>
      </c>
      <c r="E131" s="162" t="s">
        <v>142</v>
      </c>
      <c r="F131" s="163" t="s">
        <v>143</v>
      </c>
      <c r="G131" s="164" t="s">
        <v>136</v>
      </c>
      <c r="H131" s="165">
        <v>1</v>
      </c>
      <c r="I131" s="166"/>
      <c r="J131" s="167">
        <f t="shared" si="0"/>
        <v>0</v>
      </c>
      <c r="K131" s="168"/>
      <c r="L131" s="32"/>
      <c r="M131" s="169" t="s">
        <v>1</v>
      </c>
      <c r="N131" s="170" t="s">
        <v>36</v>
      </c>
      <c r="O131" s="57"/>
      <c r="P131" s="171">
        <f t="shared" si="1"/>
        <v>0</v>
      </c>
      <c r="Q131" s="171">
        <v>0</v>
      </c>
      <c r="R131" s="171">
        <f t="shared" si="2"/>
        <v>0</v>
      </c>
      <c r="S131" s="171">
        <v>0</v>
      </c>
      <c r="T131" s="17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3" t="s">
        <v>128</v>
      </c>
      <c r="AT131" s="173" t="s">
        <v>124</v>
      </c>
      <c r="AU131" s="173" t="s">
        <v>81</v>
      </c>
      <c r="AY131" s="16" t="s">
        <v>122</v>
      </c>
      <c r="BE131" s="174">
        <f t="shared" si="4"/>
        <v>0</v>
      </c>
      <c r="BF131" s="174">
        <f t="shared" si="5"/>
        <v>0</v>
      </c>
      <c r="BG131" s="174">
        <f t="shared" si="6"/>
        <v>0</v>
      </c>
      <c r="BH131" s="174">
        <f t="shared" si="7"/>
        <v>0</v>
      </c>
      <c r="BI131" s="174">
        <f t="shared" si="8"/>
        <v>0</v>
      </c>
      <c r="BJ131" s="16" t="s">
        <v>79</v>
      </c>
      <c r="BK131" s="174">
        <f t="shared" si="9"/>
        <v>0</v>
      </c>
      <c r="BL131" s="16" t="s">
        <v>128</v>
      </c>
      <c r="BM131" s="173" t="s">
        <v>144</v>
      </c>
    </row>
    <row r="132" spans="1:65" s="2" customFormat="1" ht="16.5" customHeight="1">
      <c r="A132" s="31"/>
      <c r="B132" s="160"/>
      <c r="C132" s="161" t="s">
        <v>145</v>
      </c>
      <c r="D132" s="161" t="s">
        <v>124</v>
      </c>
      <c r="E132" s="162" t="s">
        <v>146</v>
      </c>
      <c r="F132" s="163" t="s">
        <v>147</v>
      </c>
      <c r="G132" s="164" t="s">
        <v>136</v>
      </c>
      <c r="H132" s="165">
        <v>2</v>
      </c>
      <c r="I132" s="166"/>
      <c r="J132" s="167">
        <f t="shared" si="0"/>
        <v>0</v>
      </c>
      <c r="K132" s="168"/>
      <c r="L132" s="32"/>
      <c r="M132" s="169" t="s">
        <v>1</v>
      </c>
      <c r="N132" s="170" t="s">
        <v>36</v>
      </c>
      <c r="O132" s="57"/>
      <c r="P132" s="171">
        <f t="shared" si="1"/>
        <v>0</v>
      </c>
      <c r="Q132" s="171">
        <v>0</v>
      </c>
      <c r="R132" s="171">
        <f t="shared" si="2"/>
        <v>0</v>
      </c>
      <c r="S132" s="171">
        <v>0</v>
      </c>
      <c r="T132" s="17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3" t="s">
        <v>128</v>
      </c>
      <c r="AT132" s="173" t="s">
        <v>124</v>
      </c>
      <c r="AU132" s="173" t="s">
        <v>81</v>
      </c>
      <c r="AY132" s="16" t="s">
        <v>122</v>
      </c>
      <c r="BE132" s="174">
        <f t="shared" si="4"/>
        <v>0</v>
      </c>
      <c r="BF132" s="174">
        <f t="shared" si="5"/>
        <v>0</v>
      </c>
      <c r="BG132" s="174">
        <f t="shared" si="6"/>
        <v>0</v>
      </c>
      <c r="BH132" s="174">
        <f t="shared" si="7"/>
        <v>0</v>
      </c>
      <c r="BI132" s="174">
        <f t="shared" si="8"/>
        <v>0</v>
      </c>
      <c r="BJ132" s="16" t="s">
        <v>79</v>
      </c>
      <c r="BK132" s="174">
        <f t="shared" si="9"/>
        <v>0</v>
      </c>
      <c r="BL132" s="16" t="s">
        <v>128</v>
      </c>
      <c r="BM132" s="173" t="s">
        <v>148</v>
      </c>
    </row>
    <row r="133" spans="1:65" s="2" customFormat="1" ht="16.5" customHeight="1">
      <c r="A133" s="31"/>
      <c r="B133" s="160"/>
      <c r="C133" s="161" t="s">
        <v>149</v>
      </c>
      <c r="D133" s="161" t="s">
        <v>124</v>
      </c>
      <c r="E133" s="162" t="s">
        <v>150</v>
      </c>
      <c r="F133" s="163" t="s">
        <v>151</v>
      </c>
      <c r="G133" s="164" t="s">
        <v>136</v>
      </c>
      <c r="H133" s="165">
        <v>2</v>
      </c>
      <c r="I133" s="166"/>
      <c r="J133" s="167">
        <f t="shared" si="0"/>
        <v>0</v>
      </c>
      <c r="K133" s="168"/>
      <c r="L133" s="32"/>
      <c r="M133" s="169" t="s">
        <v>1</v>
      </c>
      <c r="N133" s="170" t="s">
        <v>36</v>
      </c>
      <c r="O133" s="57"/>
      <c r="P133" s="171">
        <f t="shared" si="1"/>
        <v>0</v>
      </c>
      <c r="Q133" s="171">
        <v>0</v>
      </c>
      <c r="R133" s="171">
        <f t="shared" si="2"/>
        <v>0</v>
      </c>
      <c r="S133" s="171">
        <v>0</v>
      </c>
      <c r="T133" s="17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3" t="s">
        <v>128</v>
      </c>
      <c r="AT133" s="173" t="s">
        <v>124</v>
      </c>
      <c r="AU133" s="173" t="s">
        <v>81</v>
      </c>
      <c r="AY133" s="16" t="s">
        <v>122</v>
      </c>
      <c r="BE133" s="174">
        <f t="shared" si="4"/>
        <v>0</v>
      </c>
      <c r="BF133" s="174">
        <f t="shared" si="5"/>
        <v>0</v>
      </c>
      <c r="BG133" s="174">
        <f t="shared" si="6"/>
        <v>0</v>
      </c>
      <c r="BH133" s="174">
        <f t="shared" si="7"/>
        <v>0</v>
      </c>
      <c r="BI133" s="174">
        <f t="shared" si="8"/>
        <v>0</v>
      </c>
      <c r="BJ133" s="16" t="s">
        <v>79</v>
      </c>
      <c r="BK133" s="174">
        <f t="shared" si="9"/>
        <v>0</v>
      </c>
      <c r="BL133" s="16" t="s">
        <v>128</v>
      </c>
      <c r="BM133" s="173" t="s">
        <v>152</v>
      </c>
    </row>
    <row r="134" spans="1:65" s="2" customFormat="1" ht="16.5" customHeight="1">
      <c r="A134" s="31"/>
      <c r="B134" s="160"/>
      <c r="C134" s="161" t="s">
        <v>153</v>
      </c>
      <c r="D134" s="161" t="s">
        <v>124</v>
      </c>
      <c r="E134" s="162" t="s">
        <v>154</v>
      </c>
      <c r="F134" s="163" t="s">
        <v>155</v>
      </c>
      <c r="G134" s="164" t="s">
        <v>136</v>
      </c>
      <c r="H134" s="165">
        <v>14</v>
      </c>
      <c r="I134" s="166"/>
      <c r="J134" s="167">
        <f t="shared" si="0"/>
        <v>0</v>
      </c>
      <c r="K134" s="168"/>
      <c r="L134" s="32"/>
      <c r="M134" s="169" t="s">
        <v>1</v>
      </c>
      <c r="N134" s="170" t="s">
        <v>36</v>
      </c>
      <c r="O134" s="57"/>
      <c r="P134" s="171">
        <f t="shared" si="1"/>
        <v>0</v>
      </c>
      <c r="Q134" s="171">
        <v>0</v>
      </c>
      <c r="R134" s="171">
        <f t="shared" si="2"/>
        <v>0</v>
      </c>
      <c r="S134" s="171">
        <v>0</v>
      </c>
      <c r="T134" s="172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3" t="s">
        <v>128</v>
      </c>
      <c r="AT134" s="173" t="s">
        <v>124</v>
      </c>
      <c r="AU134" s="173" t="s">
        <v>81</v>
      </c>
      <c r="AY134" s="16" t="s">
        <v>122</v>
      </c>
      <c r="BE134" s="174">
        <f t="shared" si="4"/>
        <v>0</v>
      </c>
      <c r="BF134" s="174">
        <f t="shared" si="5"/>
        <v>0</v>
      </c>
      <c r="BG134" s="174">
        <f t="shared" si="6"/>
        <v>0</v>
      </c>
      <c r="BH134" s="174">
        <f t="shared" si="7"/>
        <v>0</v>
      </c>
      <c r="BI134" s="174">
        <f t="shared" si="8"/>
        <v>0</v>
      </c>
      <c r="BJ134" s="16" t="s">
        <v>79</v>
      </c>
      <c r="BK134" s="174">
        <f t="shared" si="9"/>
        <v>0</v>
      </c>
      <c r="BL134" s="16" t="s">
        <v>128</v>
      </c>
      <c r="BM134" s="173" t="s">
        <v>156</v>
      </c>
    </row>
    <row r="135" spans="1:65" s="2" customFormat="1" ht="16.5" customHeight="1">
      <c r="A135" s="31"/>
      <c r="B135" s="160"/>
      <c r="C135" s="161" t="s">
        <v>157</v>
      </c>
      <c r="D135" s="161" t="s">
        <v>124</v>
      </c>
      <c r="E135" s="162" t="s">
        <v>158</v>
      </c>
      <c r="F135" s="163" t="s">
        <v>159</v>
      </c>
      <c r="G135" s="164" t="s">
        <v>136</v>
      </c>
      <c r="H135" s="165">
        <v>9</v>
      </c>
      <c r="I135" s="166"/>
      <c r="J135" s="167">
        <f t="shared" si="0"/>
        <v>0</v>
      </c>
      <c r="K135" s="168"/>
      <c r="L135" s="32"/>
      <c r="M135" s="169" t="s">
        <v>1</v>
      </c>
      <c r="N135" s="170" t="s">
        <v>36</v>
      </c>
      <c r="O135" s="57"/>
      <c r="P135" s="171">
        <f t="shared" si="1"/>
        <v>0</v>
      </c>
      <c r="Q135" s="171">
        <v>0</v>
      </c>
      <c r="R135" s="171">
        <f t="shared" si="2"/>
        <v>0</v>
      </c>
      <c r="S135" s="171">
        <v>0</v>
      </c>
      <c r="T135" s="172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3" t="s">
        <v>128</v>
      </c>
      <c r="AT135" s="173" t="s">
        <v>124</v>
      </c>
      <c r="AU135" s="173" t="s">
        <v>81</v>
      </c>
      <c r="AY135" s="16" t="s">
        <v>122</v>
      </c>
      <c r="BE135" s="174">
        <f t="shared" si="4"/>
        <v>0</v>
      </c>
      <c r="BF135" s="174">
        <f t="shared" si="5"/>
        <v>0</v>
      </c>
      <c r="BG135" s="174">
        <f t="shared" si="6"/>
        <v>0</v>
      </c>
      <c r="BH135" s="174">
        <f t="shared" si="7"/>
        <v>0</v>
      </c>
      <c r="BI135" s="174">
        <f t="shared" si="8"/>
        <v>0</v>
      </c>
      <c r="BJ135" s="16" t="s">
        <v>79</v>
      </c>
      <c r="BK135" s="174">
        <f t="shared" si="9"/>
        <v>0</v>
      </c>
      <c r="BL135" s="16" t="s">
        <v>128</v>
      </c>
      <c r="BM135" s="173" t="s">
        <v>160</v>
      </c>
    </row>
    <row r="136" spans="1:65" s="2" customFormat="1" ht="16.5" customHeight="1">
      <c r="A136" s="31"/>
      <c r="B136" s="160"/>
      <c r="C136" s="161" t="s">
        <v>161</v>
      </c>
      <c r="D136" s="161" t="s">
        <v>124</v>
      </c>
      <c r="E136" s="162" t="s">
        <v>162</v>
      </c>
      <c r="F136" s="163" t="s">
        <v>163</v>
      </c>
      <c r="G136" s="164" t="s">
        <v>136</v>
      </c>
      <c r="H136" s="165">
        <v>1</v>
      </c>
      <c r="I136" s="166"/>
      <c r="J136" s="167">
        <f t="shared" si="0"/>
        <v>0</v>
      </c>
      <c r="K136" s="168"/>
      <c r="L136" s="32"/>
      <c r="M136" s="169" t="s">
        <v>1</v>
      </c>
      <c r="N136" s="170" t="s">
        <v>36</v>
      </c>
      <c r="O136" s="57"/>
      <c r="P136" s="171">
        <f t="shared" si="1"/>
        <v>0</v>
      </c>
      <c r="Q136" s="171">
        <v>0</v>
      </c>
      <c r="R136" s="171">
        <f t="shared" si="2"/>
        <v>0</v>
      </c>
      <c r="S136" s="171">
        <v>0</v>
      </c>
      <c r="T136" s="172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3" t="s">
        <v>128</v>
      </c>
      <c r="AT136" s="173" t="s">
        <v>124</v>
      </c>
      <c r="AU136" s="173" t="s">
        <v>81</v>
      </c>
      <c r="AY136" s="16" t="s">
        <v>122</v>
      </c>
      <c r="BE136" s="174">
        <f t="shared" si="4"/>
        <v>0</v>
      </c>
      <c r="BF136" s="174">
        <f t="shared" si="5"/>
        <v>0</v>
      </c>
      <c r="BG136" s="174">
        <f t="shared" si="6"/>
        <v>0</v>
      </c>
      <c r="BH136" s="174">
        <f t="shared" si="7"/>
        <v>0</v>
      </c>
      <c r="BI136" s="174">
        <f t="shared" si="8"/>
        <v>0</v>
      </c>
      <c r="BJ136" s="16" t="s">
        <v>79</v>
      </c>
      <c r="BK136" s="174">
        <f t="shared" si="9"/>
        <v>0</v>
      </c>
      <c r="BL136" s="16" t="s">
        <v>128</v>
      </c>
      <c r="BM136" s="173" t="s">
        <v>164</v>
      </c>
    </row>
    <row r="137" spans="1:65" s="2" customFormat="1" ht="21.75" customHeight="1">
      <c r="A137" s="31"/>
      <c r="B137" s="160"/>
      <c r="C137" s="161" t="s">
        <v>165</v>
      </c>
      <c r="D137" s="161" t="s">
        <v>124</v>
      </c>
      <c r="E137" s="162" t="s">
        <v>166</v>
      </c>
      <c r="F137" s="163" t="s">
        <v>167</v>
      </c>
      <c r="G137" s="164" t="s">
        <v>168</v>
      </c>
      <c r="H137" s="165">
        <v>3.36</v>
      </c>
      <c r="I137" s="166"/>
      <c r="J137" s="167">
        <f t="shared" si="0"/>
        <v>0</v>
      </c>
      <c r="K137" s="168"/>
      <c r="L137" s="32"/>
      <c r="M137" s="169" t="s">
        <v>1</v>
      </c>
      <c r="N137" s="170" t="s">
        <v>36</v>
      </c>
      <c r="O137" s="57"/>
      <c r="P137" s="171">
        <f t="shared" si="1"/>
        <v>0</v>
      </c>
      <c r="Q137" s="171">
        <v>0</v>
      </c>
      <c r="R137" s="171">
        <f t="shared" si="2"/>
        <v>0</v>
      </c>
      <c r="S137" s="171">
        <v>1.9</v>
      </c>
      <c r="T137" s="172">
        <f t="shared" si="3"/>
        <v>6.3839999999999995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3" t="s">
        <v>128</v>
      </c>
      <c r="AT137" s="173" t="s">
        <v>124</v>
      </c>
      <c r="AU137" s="173" t="s">
        <v>81</v>
      </c>
      <c r="AY137" s="16" t="s">
        <v>122</v>
      </c>
      <c r="BE137" s="174">
        <f t="shared" si="4"/>
        <v>0</v>
      </c>
      <c r="BF137" s="174">
        <f t="shared" si="5"/>
        <v>0</v>
      </c>
      <c r="BG137" s="174">
        <f t="shared" si="6"/>
        <v>0</v>
      </c>
      <c r="BH137" s="174">
        <f t="shared" si="7"/>
        <v>0</v>
      </c>
      <c r="BI137" s="174">
        <f t="shared" si="8"/>
        <v>0</v>
      </c>
      <c r="BJ137" s="16" t="s">
        <v>79</v>
      </c>
      <c r="BK137" s="174">
        <f t="shared" si="9"/>
        <v>0</v>
      </c>
      <c r="BL137" s="16" t="s">
        <v>128</v>
      </c>
      <c r="BM137" s="173" t="s">
        <v>169</v>
      </c>
    </row>
    <row r="138" spans="1:65" s="2" customFormat="1" ht="21.75" customHeight="1">
      <c r="A138" s="31"/>
      <c r="B138" s="160"/>
      <c r="C138" s="161" t="s">
        <v>170</v>
      </c>
      <c r="D138" s="161" t="s">
        <v>124</v>
      </c>
      <c r="E138" s="162" t="s">
        <v>171</v>
      </c>
      <c r="F138" s="163" t="s">
        <v>172</v>
      </c>
      <c r="G138" s="164" t="s">
        <v>127</v>
      </c>
      <c r="H138" s="165">
        <v>401.97</v>
      </c>
      <c r="I138" s="166"/>
      <c r="J138" s="167">
        <f t="shared" si="0"/>
        <v>0</v>
      </c>
      <c r="K138" s="168"/>
      <c r="L138" s="32"/>
      <c r="M138" s="169" t="s">
        <v>1</v>
      </c>
      <c r="N138" s="170" t="s">
        <v>36</v>
      </c>
      <c r="O138" s="57"/>
      <c r="P138" s="171">
        <f t="shared" si="1"/>
        <v>0</v>
      </c>
      <c r="Q138" s="171">
        <v>0</v>
      </c>
      <c r="R138" s="171">
        <f t="shared" si="2"/>
        <v>0</v>
      </c>
      <c r="S138" s="171">
        <v>0</v>
      </c>
      <c r="T138" s="172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3" t="s">
        <v>128</v>
      </c>
      <c r="AT138" s="173" t="s">
        <v>124</v>
      </c>
      <c r="AU138" s="173" t="s">
        <v>81</v>
      </c>
      <c r="AY138" s="16" t="s">
        <v>122</v>
      </c>
      <c r="BE138" s="174">
        <f t="shared" si="4"/>
        <v>0</v>
      </c>
      <c r="BF138" s="174">
        <f t="shared" si="5"/>
        <v>0</v>
      </c>
      <c r="BG138" s="174">
        <f t="shared" si="6"/>
        <v>0</v>
      </c>
      <c r="BH138" s="174">
        <f t="shared" si="7"/>
        <v>0</v>
      </c>
      <c r="BI138" s="174">
        <f t="shared" si="8"/>
        <v>0</v>
      </c>
      <c r="BJ138" s="16" t="s">
        <v>79</v>
      </c>
      <c r="BK138" s="174">
        <f t="shared" si="9"/>
        <v>0</v>
      </c>
      <c r="BL138" s="16" t="s">
        <v>128</v>
      </c>
      <c r="BM138" s="173" t="s">
        <v>173</v>
      </c>
    </row>
    <row r="139" spans="1:65" s="2" customFormat="1" ht="21.75" customHeight="1">
      <c r="A139" s="31"/>
      <c r="B139" s="160"/>
      <c r="C139" s="161" t="s">
        <v>174</v>
      </c>
      <c r="D139" s="161" t="s">
        <v>124</v>
      </c>
      <c r="E139" s="162" t="s">
        <v>175</v>
      </c>
      <c r="F139" s="163" t="s">
        <v>176</v>
      </c>
      <c r="G139" s="164" t="s">
        <v>168</v>
      </c>
      <c r="H139" s="165">
        <v>1158.3399999999999</v>
      </c>
      <c r="I139" s="166"/>
      <c r="J139" s="167">
        <f t="shared" si="0"/>
        <v>0</v>
      </c>
      <c r="K139" s="168"/>
      <c r="L139" s="32"/>
      <c r="M139" s="169" t="s">
        <v>1</v>
      </c>
      <c r="N139" s="170" t="s">
        <v>36</v>
      </c>
      <c r="O139" s="57"/>
      <c r="P139" s="171">
        <f t="shared" si="1"/>
        <v>0</v>
      </c>
      <c r="Q139" s="171">
        <v>0</v>
      </c>
      <c r="R139" s="171">
        <f t="shared" si="2"/>
        <v>0</v>
      </c>
      <c r="S139" s="171">
        <v>0</v>
      </c>
      <c r="T139" s="172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3" t="s">
        <v>128</v>
      </c>
      <c r="AT139" s="173" t="s">
        <v>124</v>
      </c>
      <c r="AU139" s="173" t="s">
        <v>81</v>
      </c>
      <c r="AY139" s="16" t="s">
        <v>122</v>
      </c>
      <c r="BE139" s="174">
        <f t="shared" si="4"/>
        <v>0</v>
      </c>
      <c r="BF139" s="174">
        <f t="shared" si="5"/>
        <v>0</v>
      </c>
      <c r="BG139" s="174">
        <f t="shared" si="6"/>
        <v>0</v>
      </c>
      <c r="BH139" s="174">
        <f t="shared" si="7"/>
        <v>0</v>
      </c>
      <c r="BI139" s="174">
        <f t="shared" si="8"/>
        <v>0</v>
      </c>
      <c r="BJ139" s="16" t="s">
        <v>79</v>
      </c>
      <c r="BK139" s="174">
        <f t="shared" si="9"/>
        <v>0</v>
      </c>
      <c r="BL139" s="16" t="s">
        <v>128</v>
      </c>
      <c r="BM139" s="173" t="s">
        <v>177</v>
      </c>
    </row>
    <row r="140" spans="1:65" s="13" customFormat="1" ht="11.25">
      <c r="B140" s="175"/>
      <c r="D140" s="176" t="s">
        <v>178</v>
      </c>
      <c r="E140" s="177" t="s">
        <v>1</v>
      </c>
      <c r="F140" s="178" t="s">
        <v>179</v>
      </c>
      <c r="H140" s="179">
        <v>609.98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178</v>
      </c>
      <c r="AU140" s="177" t="s">
        <v>81</v>
      </c>
      <c r="AV140" s="13" t="s">
        <v>81</v>
      </c>
      <c r="AW140" s="13" t="s">
        <v>28</v>
      </c>
      <c r="AX140" s="13" t="s">
        <v>71</v>
      </c>
      <c r="AY140" s="177" t="s">
        <v>122</v>
      </c>
    </row>
    <row r="141" spans="1:65" s="13" customFormat="1" ht="11.25">
      <c r="B141" s="175"/>
      <c r="D141" s="176" t="s">
        <v>178</v>
      </c>
      <c r="E141" s="177" t="s">
        <v>1</v>
      </c>
      <c r="F141" s="178" t="s">
        <v>180</v>
      </c>
      <c r="H141" s="179">
        <v>548.36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178</v>
      </c>
      <c r="AU141" s="177" t="s">
        <v>81</v>
      </c>
      <c r="AV141" s="13" t="s">
        <v>81</v>
      </c>
      <c r="AW141" s="13" t="s">
        <v>28</v>
      </c>
      <c r="AX141" s="13" t="s">
        <v>71</v>
      </c>
      <c r="AY141" s="177" t="s">
        <v>122</v>
      </c>
    </row>
    <row r="142" spans="1:65" s="14" customFormat="1" ht="11.25">
      <c r="B142" s="184"/>
      <c r="D142" s="176" t="s">
        <v>178</v>
      </c>
      <c r="E142" s="185" t="s">
        <v>1</v>
      </c>
      <c r="F142" s="186" t="s">
        <v>181</v>
      </c>
      <c r="H142" s="187">
        <v>1158.3400000000001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178</v>
      </c>
      <c r="AU142" s="185" t="s">
        <v>81</v>
      </c>
      <c r="AV142" s="14" t="s">
        <v>128</v>
      </c>
      <c r="AW142" s="14" t="s">
        <v>28</v>
      </c>
      <c r="AX142" s="14" t="s">
        <v>79</v>
      </c>
      <c r="AY142" s="185" t="s">
        <v>122</v>
      </c>
    </row>
    <row r="143" spans="1:65" s="2" customFormat="1" ht="33" customHeight="1">
      <c r="A143" s="31"/>
      <c r="B143" s="160"/>
      <c r="C143" s="161" t="s">
        <v>182</v>
      </c>
      <c r="D143" s="161" t="s">
        <v>124</v>
      </c>
      <c r="E143" s="162" t="s">
        <v>183</v>
      </c>
      <c r="F143" s="163" t="s">
        <v>184</v>
      </c>
      <c r="G143" s="164" t="s">
        <v>168</v>
      </c>
      <c r="H143" s="165">
        <v>611.29999999999995</v>
      </c>
      <c r="I143" s="166"/>
      <c r="J143" s="167">
        <f>ROUND(I143*H143,2)</f>
        <v>0</v>
      </c>
      <c r="K143" s="168"/>
      <c r="L143" s="32"/>
      <c r="M143" s="169" t="s">
        <v>1</v>
      </c>
      <c r="N143" s="170" t="s">
        <v>36</v>
      </c>
      <c r="O143" s="57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3" t="s">
        <v>128</v>
      </c>
      <c r="AT143" s="173" t="s">
        <v>124</v>
      </c>
      <c r="AU143" s="173" t="s">
        <v>81</v>
      </c>
      <c r="AY143" s="16" t="s">
        <v>122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6" t="s">
        <v>79</v>
      </c>
      <c r="BK143" s="174">
        <f>ROUND(I143*H143,2)</f>
        <v>0</v>
      </c>
      <c r="BL143" s="16" t="s">
        <v>128</v>
      </c>
      <c r="BM143" s="173" t="s">
        <v>185</v>
      </c>
    </row>
    <row r="144" spans="1:65" s="13" customFormat="1" ht="11.25">
      <c r="B144" s="175"/>
      <c r="D144" s="176" t="s">
        <v>178</v>
      </c>
      <c r="E144" s="177" t="s">
        <v>1</v>
      </c>
      <c r="F144" s="178" t="s">
        <v>186</v>
      </c>
      <c r="H144" s="179">
        <v>611.29999999999995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178</v>
      </c>
      <c r="AU144" s="177" t="s">
        <v>81</v>
      </c>
      <c r="AV144" s="13" t="s">
        <v>81</v>
      </c>
      <c r="AW144" s="13" t="s">
        <v>28</v>
      </c>
      <c r="AX144" s="13" t="s">
        <v>79</v>
      </c>
      <c r="AY144" s="177" t="s">
        <v>122</v>
      </c>
    </row>
    <row r="145" spans="1:65" s="2" customFormat="1" ht="21.75" customHeight="1">
      <c r="A145" s="31"/>
      <c r="B145" s="160"/>
      <c r="C145" s="161" t="s">
        <v>8</v>
      </c>
      <c r="D145" s="161" t="s">
        <v>124</v>
      </c>
      <c r="E145" s="162" t="s">
        <v>187</v>
      </c>
      <c r="F145" s="163" t="s">
        <v>188</v>
      </c>
      <c r="G145" s="164" t="s">
        <v>168</v>
      </c>
      <c r="H145" s="165">
        <v>547.04</v>
      </c>
      <c r="I145" s="166"/>
      <c r="J145" s="167">
        <f>ROUND(I145*H145,2)</f>
        <v>0</v>
      </c>
      <c r="K145" s="168"/>
      <c r="L145" s="32"/>
      <c r="M145" s="169" t="s">
        <v>1</v>
      </c>
      <c r="N145" s="170" t="s">
        <v>36</v>
      </c>
      <c r="O145" s="57"/>
      <c r="P145" s="171">
        <f>O145*H145</f>
        <v>0</v>
      </c>
      <c r="Q145" s="171">
        <v>0</v>
      </c>
      <c r="R145" s="171">
        <f>Q145*H145</f>
        <v>0</v>
      </c>
      <c r="S145" s="171">
        <v>0</v>
      </c>
      <c r="T145" s="17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3" t="s">
        <v>128</v>
      </c>
      <c r="AT145" s="173" t="s">
        <v>124</v>
      </c>
      <c r="AU145" s="173" t="s">
        <v>81</v>
      </c>
      <c r="AY145" s="16" t="s">
        <v>122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6" t="s">
        <v>79</v>
      </c>
      <c r="BK145" s="174">
        <f>ROUND(I145*H145,2)</f>
        <v>0</v>
      </c>
      <c r="BL145" s="16" t="s">
        <v>128</v>
      </c>
      <c r="BM145" s="173" t="s">
        <v>189</v>
      </c>
    </row>
    <row r="146" spans="1:65" s="13" customFormat="1" ht="11.25">
      <c r="B146" s="175"/>
      <c r="D146" s="176" t="s">
        <v>178</v>
      </c>
      <c r="E146" s="177" t="s">
        <v>1</v>
      </c>
      <c r="F146" s="178" t="s">
        <v>190</v>
      </c>
      <c r="H146" s="179">
        <v>258.47000000000003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178</v>
      </c>
      <c r="AU146" s="177" t="s">
        <v>81</v>
      </c>
      <c r="AV146" s="13" t="s">
        <v>81</v>
      </c>
      <c r="AW146" s="13" t="s">
        <v>28</v>
      </c>
      <c r="AX146" s="13" t="s">
        <v>71</v>
      </c>
      <c r="AY146" s="177" t="s">
        <v>122</v>
      </c>
    </row>
    <row r="147" spans="1:65" s="13" customFormat="1" ht="11.25">
      <c r="B147" s="175"/>
      <c r="D147" s="176" t="s">
        <v>178</v>
      </c>
      <c r="E147" s="177" t="s">
        <v>1</v>
      </c>
      <c r="F147" s="178" t="s">
        <v>191</v>
      </c>
      <c r="H147" s="179">
        <v>288.57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178</v>
      </c>
      <c r="AU147" s="177" t="s">
        <v>81</v>
      </c>
      <c r="AV147" s="13" t="s">
        <v>81</v>
      </c>
      <c r="AW147" s="13" t="s">
        <v>28</v>
      </c>
      <c r="AX147" s="13" t="s">
        <v>71</v>
      </c>
      <c r="AY147" s="177" t="s">
        <v>122</v>
      </c>
    </row>
    <row r="148" spans="1:65" s="14" customFormat="1" ht="11.25">
      <c r="B148" s="184"/>
      <c r="D148" s="176" t="s">
        <v>178</v>
      </c>
      <c r="E148" s="185" t="s">
        <v>1</v>
      </c>
      <c r="F148" s="186" t="s">
        <v>181</v>
      </c>
      <c r="H148" s="187">
        <v>547.04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178</v>
      </c>
      <c r="AU148" s="185" t="s">
        <v>81</v>
      </c>
      <c r="AV148" s="14" t="s">
        <v>128</v>
      </c>
      <c r="AW148" s="14" t="s">
        <v>28</v>
      </c>
      <c r="AX148" s="14" t="s">
        <v>79</v>
      </c>
      <c r="AY148" s="185" t="s">
        <v>122</v>
      </c>
    </row>
    <row r="149" spans="1:65" s="2" customFormat="1" ht="21.75" customHeight="1">
      <c r="A149" s="31"/>
      <c r="B149" s="160"/>
      <c r="C149" s="161" t="s">
        <v>192</v>
      </c>
      <c r="D149" s="161" t="s">
        <v>124</v>
      </c>
      <c r="E149" s="162" t="s">
        <v>193</v>
      </c>
      <c r="F149" s="163" t="s">
        <v>194</v>
      </c>
      <c r="G149" s="164" t="s">
        <v>127</v>
      </c>
      <c r="H149" s="165">
        <v>401.97</v>
      </c>
      <c r="I149" s="166"/>
      <c r="J149" s="167">
        <f>ROUND(I149*H149,2)</f>
        <v>0</v>
      </c>
      <c r="K149" s="168"/>
      <c r="L149" s="32"/>
      <c r="M149" s="169" t="s">
        <v>1</v>
      </c>
      <c r="N149" s="170" t="s">
        <v>36</v>
      </c>
      <c r="O149" s="57"/>
      <c r="P149" s="171">
        <f>O149*H149</f>
        <v>0</v>
      </c>
      <c r="Q149" s="171">
        <v>0</v>
      </c>
      <c r="R149" s="171">
        <f>Q149*H149</f>
        <v>0</v>
      </c>
      <c r="S149" s="171">
        <v>0</v>
      </c>
      <c r="T149" s="17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3" t="s">
        <v>128</v>
      </c>
      <c r="AT149" s="173" t="s">
        <v>124</v>
      </c>
      <c r="AU149" s="173" t="s">
        <v>81</v>
      </c>
      <c r="AY149" s="16" t="s">
        <v>122</v>
      </c>
      <c r="BE149" s="174">
        <f>IF(N149="základní",J149,0)</f>
        <v>0</v>
      </c>
      <c r="BF149" s="174">
        <f>IF(N149="snížená",J149,0)</f>
        <v>0</v>
      </c>
      <c r="BG149" s="174">
        <f>IF(N149="zákl. přenesená",J149,0)</f>
        <v>0</v>
      </c>
      <c r="BH149" s="174">
        <f>IF(N149="sníž. přenesená",J149,0)</f>
        <v>0</v>
      </c>
      <c r="BI149" s="174">
        <f>IF(N149="nulová",J149,0)</f>
        <v>0</v>
      </c>
      <c r="BJ149" s="16" t="s">
        <v>79</v>
      </c>
      <c r="BK149" s="174">
        <f>ROUND(I149*H149,2)</f>
        <v>0</v>
      </c>
      <c r="BL149" s="16" t="s">
        <v>128</v>
      </c>
      <c r="BM149" s="173" t="s">
        <v>195</v>
      </c>
    </row>
    <row r="150" spans="1:65" s="13" customFormat="1" ht="11.25">
      <c r="B150" s="175"/>
      <c r="D150" s="176" t="s">
        <v>178</v>
      </c>
      <c r="E150" s="177" t="s">
        <v>1</v>
      </c>
      <c r="F150" s="178" t="s">
        <v>196</v>
      </c>
      <c r="H150" s="179">
        <v>217.27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178</v>
      </c>
      <c r="AU150" s="177" t="s">
        <v>81</v>
      </c>
      <c r="AV150" s="13" t="s">
        <v>81</v>
      </c>
      <c r="AW150" s="13" t="s">
        <v>28</v>
      </c>
      <c r="AX150" s="13" t="s">
        <v>71</v>
      </c>
      <c r="AY150" s="177" t="s">
        <v>122</v>
      </c>
    </row>
    <row r="151" spans="1:65" s="13" customFormat="1" ht="11.25">
      <c r="B151" s="175"/>
      <c r="D151" s="176" t="s">
        <v>178</v>
      </c>
      <c r="E151" s="177" t="s">
        <v>1</v>
      </c>
      <c r="F151" s="178" t="s">
        <v>197</v>
      </c>
      <c r="H151" s="179">
        <v>184.7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178</v>
      </c>
      <c r="AU151" s="177" t="s">
        <v>81</v>
      </c>
      <c r="AV151" s="13" t="s">
        <v>81</v>
      </c>
      <c r="AW151" s="13" t="s">
        <v>28</v>
      </c>
      <c r="AX151" s="13" t="s">
        <v>71</v>
      </c>
      <c r="AY151" s="177" t="s">
        <v>122</v>
      </c>
    </row>
    <row r="152" spans="1:65" s="14" customFormat="1" ht="11.25">
      <c r="B152" s="184"/>
      <c r="D152" s="176" t="s">
        <v>178</v>
      </c>
      <c r="E152" s="185" t="s">
        <v>1</v>
      </c>
      <c r="F152" s="186" t="s">
        <v>181</v>
      </c>
      <c r="H152" s="187">
        <v>401.97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178</v>
      </c>
      <c r="AU152" s="185" t="s">
        <v>81</v>
      </c>
      <c r="AV152" s="14" t="s">
        <v>128</v>
      </c>
      <c r="AW152" s="14" t="s">
        <v>28</v>
      </c>
      <c r="AX152" s="14" t="s">
        <v>79</v>
      </c>
      <c r="AY152" s="185" t="s">
        <v>122</v>
      </c>
    </row>
    <row r="153" spans="1:65" s="2" customFormat="1" ht="21.75" customHeight="1">
      <c r="A153" s="31"/>
      <c r="B153" s="160"/>
      <c r="C153" s="161" t="s">
        <v>198</v>
      </c>
      <c r="D153" s="161" t="s">
        <v>124</v>
      </c>
      <c r="E153" s="162" t="s">
        <v>199</v>
      </c>
      <c r="F153" s="163" t="s">
        <v>200</v>
      </c>
      <c r="G153" s="164" t="s">
        <v>127</v>
      </c>
      <c r="H153" s="165">
        <v>401.97</v>
      </c>
      <c r="I153" s="166"/>
      <c r="J153" s="167">
        <f>ROUND(I153*H153,2)</f>
        <v>0</v>
      </c>
      <c r="K153" s="168"/>
      <c r="L153" s="32"/>
      <c r="M153" s="169" t="s">
        <v>1</v>
      </c>
      <c r="N153" s="170" t="s">
        <v>36</v>
      </c>
      <c r="O153" s="57"/>
      <c r="P153" s="171">
        <f>O153*H153</f>
        <v>0</v>
      </c>
      <c r="Q153" s="171">
        <v>0</v>
      </c>
      <c r="R153" s="171">
        <f>Q153*H153</f>
        <v>0</v>
      </c>
      <c r="S153" s="171">
        <v>0</v>
      </c>
      <c r="T153" s="172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3" t="s">
        <v>128</v>
      </c>
      <c r="AT153" s="173" t="s">
        <v>124</v>
      </c>
      <c r="AU153" s="173" t="s">
        <v>81</v>
      </c>
      <c r="AY153" s="16" t="s">
        <v>122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16" t="s">
        <v>79</v>
      </c>
      <c r="BK153" s="174">
        <f>ROUND(I153*H153,2)</f>
        <v>0</v>
      </c>
      <c r="BL153" s="16" t="s">
        <v>128</v>
      </c>
      <c r="BM153" s="173" t="s">
        <v>201</v>
      </c>
    </row>
    <row r="154" spans="1:65" s="2" customFormat="1" ht="16.5" customHeight="1">
      <c r="A154" s="31"/>
      <c r="B154" s="160"/>
      <c r="C154" s="192" t="s">
        <v>202</v>
      </c>
      <c r="D154" s="192" t="s">
        <v>203</v>
      </c>
      <c r="E154" s="193" t="s">
        <v>204</v>
      </c>
      <c r="F154" s="194" t="s">
        <v>205</v>
      </c>
      <c r="G154" s="195" t="s">
        <v>206</v>
      </c>
      <c r="H154" s="196">
        <v>12.058999999999999</v>
      </c>
      <c r="I154" s="197"/>
      <c r="J154" s="198">
        <f>ROUND(I154*H154,2)</f>
        <v>0</v>
      </c>
      <c r="K154" s="199"/>
      <c r="L154" s="200"/>
      <c r="M154" s="201" t="s">
        <v>1</v>
      </c>
      <c r="N154" s="202" t="s">
        <v>36</v>
      </c>
      <c r="O154" s="57"/>
      <c r="P154" s="171">
        <f>O154*H154</f>
        <v>0</v>
      </c>
      <c r="Q154" s="171">
        <v>1E-3</v>
      </c>
      <c r="R154" s="171">
        <f>Q154*H154</f>
        <v>1.2059E-2</v>
      </c>
      <c r="S154" s="171">
        <v>0</v>
      </c>
      <c r="T154" s="17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3" t="s">
        <v>153</v>
      </c>
      <c r="AT154" s="173" t="s">
        <v>203</v>
      </c>
      <c r="AU154" s="173" t="s">
        <v>81</v>
      </c>
      <c r="AY154" s="16" t="s">
        <v>122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6" t="s">
        <v>79</v>
      </c>
      <c r="BK154" s="174">
        <f>ROUND(I154*H154,2)</f>
        <v>0</v>
      </c>
      <c r="BL154" s="16" t="s">
        <v>128</v>
      </c>
      <c r="BM154" s="173" t="s">
        <v>207</v>
      </c>
    </row>
    <row r="155" spans="1:65" s="13" customFormat="1" ht="11.25">
      <c r="B155" s="175"/>
      <c r="D155" s="176" t="s">
        <v>178</v>
      </c>
      <c r="F155" s="178" t="s">
        <v>208</v>
      </c>
      <c r="H155" s="179">
        <v>12.058999999999999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178</v>
      </c>
      <c r="AU155" s="177" t="s">
        <v>81</v>
      </c>
      <c r="AV155" s="13" t="s">
        <v>81</v>
      </c>
      <c r="AW155" s="13" t="s">
        <v>3</v>
      </c>
      <c r="AX155" s="13" t="s">
        <v>79</v>
      </c>
      <c r="AY155" s="177" t="s">
        <v>122</v>
      </c>
    </row>
    <row r="156" spans="1:65" s="2" customFormat="1" ht="16.5" customHeight="1">
      <c r="A156" s="31"/>
      <c r="B156" s="160"/>
      <c r="C156" s="161" t="s">
        <v>209</v>
      </c>
      <c r="D156" s="161" t="s">
        <v>124</v>
      </c>
      <c r="E156" s="162" t="s">
        <v>210</v>
      </c>
      <c r="F156" s="163" t="s">
        <v>211</v>
      </c>
      <c r="G156" s="164" t="s">
        <v>212</v>
      </c>
      <c r="H156" s="165">
        <v>1</v>
      </c>
      <c r="I156" s="166"/>
      <c r="J156" s="167">
        <f>ROUND(I156*H156,2)</f>
        <v>0</v>
      </c>
      <c r="K156" s="168"/>
      <c r="L156" s="32"/>
      <c r="M156" s="169" t="s">
        <v>1</v>
      </c>
      <c r="N156" s="170" t="s">
        <v>36</v>
      </c>
      <c r="O156" s="57"/>
      <c r="P156" s="171">
        <f>O156*H156</f>
        <v>0</v>
      </c>
      <c r="Q156" s="171">
        <v>0</v>
      </c>
      <c r="R156" s="171">
        <f>Q156*H156</f>
        <v>0</v>
      </c>
      <c r="S156" s="171">
        <v>0</v>
      </c>
      <c r="T156" s="172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3" t="s">
        <v>128</v>
      </c>
      <c r="AT156" s="173" t="s">
        <v>124</v>
      </c>
      <c r="AU156" s="173" t="s">
        <v>81</v>
      </c>
      <c r="AY156" s="16" t="s">
        <v>122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6" t="s">
        <v>79</v>
      </c>
      <c r="BK156" s="174">
        <f>ROUND(I156*H156,2)</f>
        <v>0</v>
      </c>
      <c r="BL156" s="16" t="s">
        <v>128</v>
      </c>
      <c r="BM156" s="173" t="s">
        <v>213</v>
      </c>
    </row>
    <row r="157" spans="1:65" s="2" customFormat="1" ht="16.5" customHeight="1">
      <c r="A157" s="31"/>
      <c r="B157" s="160"/>
      <c r="C157" s="161" t="s">
        <v>214</v>
      </c>
      <c r="D157" s="161" t="s">
        <v>124</v>
      </c>
      <c r="E157" s="162" t="s">
        <v>215</v>
      </c>
      <c r="F157" s="163" t="s">
        <v>216</v>
      </c>
      <c r="G157" s="164" t="s">
        <v>212</v>
      </c>
      <c r="H157" s="165">
        <v>1</v>
      </c>
      <c r="I157" s="166"/>
      <c r="J157" s="167">
        <f>ROUND(I157*H157,2)</f>
        <v>0</v>
      </c>
      <c r="K157" s="168"/>
      <c r="L157" s="32"/>
      <c r="M157" s="169" t="s">
        <v>1</v>
      </c>
      <c r="N157" s="170" t="s">
        <v>36</v>
      </c>
      <c r="O157" s="57"/>
      <c r="P157" s="171">
        <f>O157*H157</f>
        <v>0</v>
      </c>
      <c r="Q157" s="171">
        <v>0</v>
      </c>
      <c r="R157" s="171">
        <f>Q157*H157</f>
        <v>0</v>
      </c>
      <c r="S157" s="171">
        <v>0</v>
      </c>
      <c r="T157" s="17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3" t="s">
        <v>128</v>
      </c>
      <c r="AT157" s="173" t="s">
        <v>124</v>
      </c>
      <c r="AU157" s="173" t="s">
        <v>81</v>
      </c>
      <c r="AY157" s="16" t="s">
        <v>122</v>
      </c>
      <c r="BE157" s="174">
        <f>IF(N157="základní",J157,0)</f>
        <v>0</v>
      </c>
      <c r="BF157" s="174">
        <f>IF(N157="snížená",J157,0)</f>
        <v>0</v>
      </c>
      <c r="BG157" s="174">
        <f>IF(N157="zákl. přenesená",J157,0)</f>
        <v>0</v>
      </c>
      <c r="BH157" s="174">
        <f>IF(N157="sníž. přenesená",J157,0)</f>
        <v>0</v>
      </c>
      <c r="BI157" s="174">
        <f>IF(N157="nulová",J157,0)</f>
        <v>0</v>
      </c>
      <c r="BJ157" s="16" t="s">
        <v>79</v>
      </c>
      <c r="BK157" s="174">
        <f>ROUND(I157*H157,2)</f>
        <v>0</v>
      </c>
      <c r="BL157" s="16" t="s">
        <v>128</v>
      </c>
      <c r="BM157" s="173" t="s">
        <v>217</v>
      </c>
    </row>
    <row r="158" spans="1:65" s="12" customFormat="1" ht="22.9" customHeight="1">
      <c r="B158" s="147"/>
      <c r="D158" s="148" t="s">
        <v>70</v>
      </c>
      <c r="E158" s="158" t="s">
        <v>133</v>
      </c>
      <c r="F158" s="158" t="s">
        <v>218</v>
      </c>
      <c r="I158" s="150"/>
      <c r="J158" s="159">
        <f>BK158</f>
        <v>0</v>
      </c>
      <c r="L158" s="147"/>
      <c r="M158" s="152"/>
      <c r="N158" s="153"/>
      <c r="O158" s="153"/>
      <c r="P158" s="154">
        <f>SUM(P159:P182)</f>
        <v>0</v>
      </c>
      <c r="Q158" s="153"/>
      <c r="R158" s="154">
        <f>SUM(R159:R182)</f>
        <v>379.24350447000006</v>
      </c>
      <c r="S158" s="153"/>
      <c r="T158" s="155">
        <f>SUM(T159:T182)</f>
        <v>0</v>
      </c>
      <c r="AR158" s="148" t="s">
        <v>79</v>
      </c>
      <c r="AT158" s="156" t="s">
        <v>70</v>
      </c>
      <c r="AU158" s="156" t="s">
        <v>79</v>
      </c>
      <c r="AY158" s="148" t="s">
        <v>122</v>
      </c>
      <c r="BK158" s="157">
        <f>SUM(BK159:BK182)</f>
        <v>0</v>
      </c>
    </row>
    <row r="159" spans="1:65" s="2" customFormat="1" ht="33" customHeight="1">
      <c r="A159" s="31"/>
      <c r="B159" s="160"/>
      <c r="C159" s="161" t="s">
        <v>7</v>
      </c>
      <c r="D159" s="161" t="s">
        <v>124</v>
      </c>
      <c r="E159" s="162" t="s">
        <v>219</v>
      </c>
      <c r="F159" s="163" t="s">
        <v>220</v>
      </c>
      <c r="G159" s="164" t="s">
        <v>168</v>
      </c>
      <c r="H159" s="165">
        <v>1.75</v>
      </c>
      <c r="I159" s="166"/>
      <c r="J159" s="167">
        <f>ROUND(I159*H159,2)</f>
        <v>0</v>
      </c>
      <c r="K159" s="168"/>
      <c r="L159" s="32"/>
      <c r="M159" s="169" t="s">
        <v>1</v>
      </c>
      <c r="N159" s="170" t="s">
        <v>36</v>
      </c>
      <c r="O159" s="57"/>
      <c r="P159" s="171">
        <f>O159*H159</f>
        <v>0</v>
      </c>
      <c r="Q159" s="171">
        <v>3.11388</v>
      </c>
      <c r="R159" s="171">
        <f>Q159*H159</f>
        <v>5.4492899999999995</v>
      </c>
      <c r="S159" s="171">
        <v>0</v>
      </c>
      <c r="T159" s="172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3" t="s">
        <v>128</v>
      </c>
      <c r="AT159" s="173" t="s">
        <v>124</v>
      </c>
      <c r="AU159" s="173" t="s">
        <v>81</v>
      </c>
      <c r="AY159" s="16" t="s">
        <v>122</v>
      </c>
      <c r="BE159" s="174">
        <f>IF(N159="základní",J159,0)</f>
        <v>0</v>
      </c>
      <c r="BF159" s="174">
        <f>IF(N159="snížená",J159,0)</f>
        <v>0</v>
      </c>
      <c r="BG159" s="174">
        <f>IF(N159="zákl. přenesená",J159,0)</f>
        <v>0</v>
      </c>
      <c r="BH159" s="174">
        <f>IF(N159="sníž. přenesená",J159,0)</f>
        <v>0</v>
      </c>
      <c r="BI159" s="174">
        <f>IF(N159="nulová",J159,0)</f>
        <v>0</v>
      </c>
      <c r="BJ159" s="16" t="s">
        <v>79</v>
      </c>
      <c r="BK159" s="174">
        <f>ROUND(I159*H159,2)</f>
        <v>0</v>
      </c>
      <c r="BL159" s="16" t="s">
        <v>128</v>
      </c>
      <c r="BM159" s="173" t="s">
        <v>221</v>
      </c>
    </row>
    <row r="160" spans="1:65" s="13" customFormat="1" ht="11.25">
      <c r="B160" s="175"/>
      <c r="D160" s="176" t="s">
        <v>178</v>
      </c>
      <c r="E160" s="177" t="s">
        <v>1</v>
      </c>
      <c r="F160" s="178" t="s">
        <v>222</v>
      </c>
      <c r="H160" s="179">
        <v>1.75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178</v>
      </c>
      <c r="AU160" s="177" t="s">
        <v>81</v>
      </c>
      <c r="AV160" s="13" t="s">
        <v>81</v>
      </c>
      <c r="AW160" s="13" t="s">
        <v>28</v>
      </c>
      <c r="AX160" s="13" t="s">
        <v>79</v>
      </c>
      <c r="AY160" s="177" t="s">
        <v>122</v>
      </c>
    </row>
    <row r="161" spans="1:65" s="2" customFormat="1" ht="33" customHeight="1">
      <c r="A161" s="31"/>
      <c r="B161" s="160"/>
      <c r="C161" s="161" t="s">
        <v>223</v>
      </c>
      <c r="D161" s="161" t="s">
        <v>124</v>
      </c>
      <c r="E161" s="162" t="s">
        <v>224</v>
      </c>
      <c r="F161" s="163" t="s">
        <v>225</v>
      </c>
      <c r="G161" s="164" t="s">
        <v>168</v>
      </c>
      <c r="H161" s="165">
        <v>33.54</v>
      </c>
      <c r="I161" s="166"/>
      <c r="J161" s="167">
        <f>ROUND(I161*H161,2)</f>
        <v>0</v>
      </c>
      <c r="K161" s="168"/>
      <c r="L161" s="32"/>
      <c r="M161" s="169" t="s">
        <v>1</v>
      </c>
      <c r="N161" s="170" t="s">
        <v>36</v>
      </c>
      <c r="O161" s="57"/>
      <c r="P161" s="171">
        <f>O161*H161</f>
        <v>0</v>
      </c>
      <c r="Q161" s="171">
        <v>3.11388</v>
      </c>
      <c r="R161" s="171">
        <f>Q161*H161</f>
        <v>104.43953519999999</v>
      </c>
      <c r="S161" s="171">
        <v>0</v>
      </c>
      <c r="T161" s="17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3" t="s">
        <v>128</v>
      </c>
      <c r="AT161" s="173" t="s">
        <v>124</v>
      </c>
      <c r="AU161" s="173" t="s">
        <v>81</v>
      </c>
      <c r="AY161" s="16" t="s">
        <v>122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6" t="s">
        <v>79</v>
      </c>
      <c r="BK161" s="174">
        <f>ROUND(I161*H161,2)</f>
        <v>0</v>
      </c>
      <c r="BL161" s="16" t="s">
        <v>128</v>
      </c>
      <c r="BM161" s="173" t="s">
        <v>226</v>
      </c>
    </row>
    <row r="162" spans="1:65" s="2" customFormat="1" ht="21.75" customHeight="1">
      <c r="A162" s="31"/>
      <c r="B162" s="160"/>
      <c r="C162" s="161" t="s">
        <v>227</v>
      </c>
      <c r="D162" s="161" t="s">
        <v>124</v>
      </c>
      <c r="E162" s="162" t="s">
        <v>228</v>
      </c>
      <c r="F162" s="163" t="s">
        <v>229</v>
      </c>
      <c r="G162" s="164" t="s">
        <v>168</v>
      </c>
      <c r="H162" s="165">
        <v>66.900000000000006</v>
      </c>
      <c r="I162" s="166"/>
      <c r="J162" s="167">
        <f>ROUND(I162*H162,2)</f>
        <v>0</v>
      </c>
      <c r="K162" s="168"/>
      <c r="L162" s="32"/>
      <c r="M162" s="169" t="s">
        <v>1</v>
      </c>
      <c r="N162" s="170" t="s">
        <v>36</v>
      </c>
      <c r="O162" s="57"/>
      <c r="P162" s="171">
        <f>O162*H162</f>
        <v>0</v>
      </c>
      <c r="Q162" s="171">
        <v>3.85724</v>
      </c>
      <c r="R162" s="171">
        <f>Q162*H162</f>
        <v>258.04935600000005</v>
      </c>
      <c r="S162" s="171">
        <v>0</v>
      </c>
      <c r="T162" s="172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3" t="s">
        <v>128</v>
      </c>
      <c r="AT162" s="173" t="s">
        <v>124</v>
      </c>
      <c r="AU162" s="173" t="s">
        <v>81</v>
      </c>
      <c r="AY162" s="16" t="s">
        <v>122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6" t="s">
        <v>79</v>
      </c>
      <c r="BK162" s="174">
        <f>ROUND(I162*H162,2)</f>
        <v>0</v>
      </c>
      <c r="BL162" s="16" t="s">
        <v>128</v>
      </c>
      <c r="BM162" s="173" t="s">
        <v>230</v>
      </c>
    </row>
    <row r="163" spans="1:65" s="2" customFormat="1" ht="21.75" customHeight="1">
      <c r="A163" s="31"/>
      <c r="B163" s="160"/>
      <c r="C163" s="161" t="s">
        <v>231</v>
      </c>
      <c r="D163" s="161" t="s">
        <v>124</v>
      </c>
      <c r="E163" s="162" t="s">
        <v>232</v>
      </c>
      <c r="F163" s="163" t="s">
        <v>233</v>
      </c>
      <c r="G163" s="164" t="s">
        <v>168</v>
      </c>
      <c r="H163" s="165">
        <v>9.76</v>
      </c>
      <c r="I163" s="166"/>
      <c r="J163" s="167">
        <f>ROUND(I163*H163,2)</f>
        <v>0</v>
      </c>
      <c r="K163" s="168"/>
      <c r="L163" s="32"/>
      <c r="M163" s="169" t="s">
        <v>1</v>
      </c>
      <c r="N163" s="170" t="s">
        <v>36</v>
      </c>
      <c r="O163" s="57"/>
      <c r="P163" s="171">
        <f>O163*H163</f>
        <v>0</v>
      </c>
      <c r="Q163" s="171">
        <v>0</v>
      </c>
      <c r="R163" s="171">
        <f>Q163*H163</f>
        <v>0</v>
      </c>
      <c r="S163" s="171">
        <v>0</v>
      </c>
      <c r="T163" s="172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3" t="s">
        <v>128</v>
      </c>
      <c r="AT163" s="173" t="s">
        <v>124</v>
      </c>
      <c r="AU163" s="173" t="s">
        <v>81</v>
      </c>
      <c r="AY163" s="16" t="s">
        <v>122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6" t="s">
        <v>79</v>
      </c>
      <c r="BK163" s="174">
        <f>ROUND(I163*H163,2)</f>
        <v>0</v>
      </c>
      <c r="BL163" s="16" t="s">
        <v>128</v>
      </c>
      <c r="BM163" s="173" t="s">
        <v>234</v>
      </c>
    </row>
    <row r="164" spans="1:65" s="13" customFormat="1" ht="11.25">
      <c r="B164" s="175"/>
      <c r="D164" s="176" t="s">
        <v>178</v>
      </c>
      <c r="E164" s="177" t="s">
        <v>1</v>
      </c>
      <c r="F164" s="178" t="s">
        <v>235</v>
      </c>
      <c r="H164" s="179">
        <v>9.76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178</v>
      </c>
      <c r="AU164" s="177" t="s">
        <v>81</v>
      </c>
      <c r="AV164" s="13" t="s">
        <v>81</v>
      </c>
      <c r="AW164" s="13" t="s">
        <v>28</v>
      </c>
      <c r="AX164" s="13" t="s">
        <v>79</v>
      </c>
      <c r="AY164" s="177" t="s">
        <v>122</v>
      </c>
    </row>
    <row r="165" spans="1:65" s="2" customFormat="1" ht="21.75" customHeight="1">
      <c r="A165" s="31"/>
      <c r="B165" s="160"/>
      <c r="C165" s="161" t="s">
        <v>236</v>
      </c>
      <c r="D165" s="161" t="s">
        <v>124</v>
      </c>
      <c r="E165" s="162" t="s">
        <v>237</v>
      </c>
      <c r="F165" s="163" t="s">
        <v>238</v>
      </c>
      <c r="G165" s="164" t="s">
        <v>168</v>
      </c>
      <c r="H165" s="165">
        <v>551.66</v>
      </c>
      <c r="I165" s="166"/>
      <c r="J165" s="167">
        <f>ROUND(I165*H165,2)</f>
        <v>0</v>
      </c>
      <c r="K165" s="168"/>
      <c r="L165" s="32"/>
      <c r="M165" s="169" t="s">
        <v>1</v>
      </c>
      <c r="N165" s="170" t="s">
        <v>36</v>
      </c>
      <c r="O165" s="57"/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3" t="s">
        <v>128</v>
      </c>
      <c r="AT165" s="173" t="s">
        <v>124</v>
      </c>
      <c r="AU165" s="173" t="s">
        <v>81</v>
      </c>
      <c r="AY165" s="16" t="s">
        <v>122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6" t="s">
        <v>79</v>
      </c>
      <c r="BK165" s="174">
        <f>ROUND(I165*H165,2)</f>
        <v>0</v>
      </c>
      <c r="BL165" s="16" t="s">
        <v>128</v>
      </c>
      <c r="BM165" s="173" t="s">
        <v>239</v>
      </c>
    </row>
    <row r="166" spans="1:65" s="13" customFormat="1" ht="11.25">
      <c r="B166" s="175"/>
      <c r="D166" s="176" t="s">
        <v>178</v>
      </c>
      <c r="E166" s="177" t="s">
        <v>1</v>
      </c>
      <c r="F166" s="178" t="s">
        <v>240</v>
      </c>
      <c r="H166" s="179">
        <v>288.81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178</v>
      </c>
      <c r="AU166" s="177" t="s">
        <v>81</v>
      </c>
      <c r="AV166" s="13" t="s">
        <v>81</v>
      </c>
      <c r="AW166" s="13" t="s">
        <v>28</v>
      </c>
      <c r="AX166" s="13" t="s">
        <v>71</v>
      </c>
      <c r="AY166" s="177" t="s">
        <v>122</v>
      </c>
    </row>
    <row r="167" spans="1:65" s="13" customFormat="1" ht="11.25">
      <c r="B167" s="175"/>
      <c r="D167" s="176" t="s">
        <v>178</v>
      </c>
      <c r="E167" s="177" t="s">
        <v>1</v>
      </c>
      <c r="F167" s="178" t="s">
        <v>241</v>
      </c>
      <c r="H167" s="179">
        <v>262.85000000000002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178</v>
      </c>
      <c r="AU167" s="177" t="s">
        <v>81</v>
      </c>
      <c r="AV167" s="13" t="s">
        <v>81</v>
      </c>
      <c r="AW167" s="13" t="s">
        <v>28</v>
      </c>
      <c r="AX167" s="13" t="s">
        <v>71</v>
      </c>
      <c r="AY167" s="177" t="s">
        <v>122</v>
      </c>
    </row>
    <row r="168" spans="1:65" s="14" customFormat="1" ht="11.25">
      <c r="B168" s="184"/>
      <c r="D168" s="176" t="s">
        <v>178</v>
      </c>
      <c r="E168" s="185" t="s">
        <v>1</v>
      </c>
      <c r="F168" s="186" t="s">
        <v>181</v>
      </c>
      <c r="H168" s="187">
        <v>551.66000000000008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5" t="s">
        <v>178</v>
      </c>
      <c r="AU168" s="185" t="s">
        <v>81</v>
      </c>
      <c r="AV168" s="14" t="s">
        <v>128</v>
      </c>
      <c r="AW168" s="14" t="s">
        <v>28</v>
      </c>
      <c r="AX168" s="14" t="s">
        <v>79</v>
      </c>
      <c r="AY168" s="185" t="s">
        <v>122</v>
      </c>
    </row>
    <row r="169" spans="1:65" s="2" customFormat="1" ht="16.5" customHeight="1">
      <c r="A169" s="31"/>
      <c r="B169" s="160"/>
      <c r="C169" s="161" t="s">
        <v>242</v>
      </c>
      <c r="D169" s="161" t="s">
        <v>124</v>
      </c>
      <c r="E169" s="162" t="s">
        <v>243</v>
      </c>
      <c r="F169" s="163" t="s">
        <v>244</v>
      </c>
      <c r="G169" s="164" t="s">
        <v>127</v>
      </c>
      <c r="H169" s="165">
        <v>1079.8499999999999</v>
      </c>
      <c r="I169" s="166"/>
      <c r="J169" s="167">
        <f>ROUND(I169*H169,2)</f>
        <v>0</v>
      </c>
      <c r="K169" s="168"/>
      <c r="L169" s="32"/>
      <c r="M169" s="169" t="s">
        <v>1</v>
      </c>
      <c r="N169" s="170" t="s">
        <v>36</v>
      </c>
      <c r="O169" s="57"/>
      <c r="P169" s="171">
        <f>O169*H169</f>
        <v>0</v>
      </c>
      <c r="Q169" s="171">
        <v>7.26E-3</v>
      </c>
      <c r="R169" s="171">
        <f>Q169*H169</f>
        <v>7.8397109999999994</v>
      </c>
      <c r="S169" s="171">
        <v>0</v>
      </c>
      <c r="T169" s="172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3" t="s">
        <v>128</v>
      </c>
      <c r="AT169" s="173" t="s">
        <v>124</v>
      </c>
      <c r="AU169" s="173" t="s">
        <v>81</v>
      </c>
      <c r="AY169" s="16" t="s">
        <v>122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6" t="s">
        <v>79</v>
      </c>
      <c r="BK169" s="174">
        <f>ROUND(I169*H169,2)</f>
        <v>0</v>
      </c>
      <c r="BL169" s="16" t="s">
        <v>128</v>
      </c>
      <c r="BM169" s="173" t="s">
        <v>245</v>
      </c>
    </row>
    <row r="170" spans="1:65" s="13" customFormat="1" ht="11.25">
      <c r="B170" s="175"/>
      <c r="D170" s="176" t="s">
        <v>178</v>
      </c>
      <c r="E170" s="177" t="s">
        <v>1</v>
      </c>
      <c r="F170" s="178" t="s">
        <v>246</v>
      </c>
      <c r="H170" s="179">
        <v>565.34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178</v>
      </c>
      <c r="AU170" s="177" t="s">
        <v>81</v>
      </c>
      <c r="AV170" s="13" t="s">
        <v>81</v>
      </c>
      <c r="AW170" s="13" t="s">
        <v>28</v>
      </c>
      <c r="AX170" s="13" t="s">
        <v>71</v>
      </c>
      <c r="AY170" s="177" t="s">
        <v>122</v>
      </c>
    </row>
    <row r="171" spans="1:65" s="13" customFormat="1" ht="11.25">
      <c r="B171" s="175"/>
      <c r="D171" s="176" t="s">
        <v>178</v>
      </c>
      <c r="E171" s="177" t="s">
        <v>1</v>
      </c>
      <c r="F171" s="178" t="s">
        <v>247</v>
      </c>
      <c r="H171" s="179">
        <v>514.51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178</v>
      </c>
      <c r="AU171" s="177" t="s">
        <v>81</v>
      </c>
      <c r="AV171" s="13" t="s">
        <v>81</v>
      </c>
      <c r="AW171" s="13" t="s">
        <v>28</v>
      </c>
      <c r="AX171" s="13" t="s">
        <v>71</v>
      </c>
      <c r="AY171" s="177" t="s">
        <v>122</v>
      </c>
    </row>
    <row r="172" spans="1:65" s="14" customFormat="1" ht="11.25">
      <c r="B172" s="184"/>
      <c r="D172" s="176" t="s">
        <v>178</v>
      </c>
      <c r="E172" s="185" t="s">
        <v>1</v>
      </c>
      <c r="F172" s="186" t="s">
        <v>181</v>
      </c>
      <c r="H172" s="187">
        <v>1079.8499999999999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178</v>
      </c>
      <c r="AU172" s="185" t="s">
        <v>81</v>
      </c>
      <c r="AV172" s="14" t="s">
        <v>128</v>
      </c>
      <c r="AW172" s="14" t="s">
        <v>28</v>
      </c>
      <c r="AX172" s="14" t="s">
        <v>79</v>
      </c>
      <c r="AY172" s="185" t="s">
        <v>122</v>
      </c>
    </row>
    <row r="173" spans="1:65" s="2" customFormat="1" ht="16.5" customHeight="1">
      <c r="A173" s="31"/>
      <c r="B173" s="160"/>
      <c r="C173" s="161" t="s">
        <v>248</v>
      </c>
      <c r="D173" s="161" t="s">
        <v>124</v>
      </c>
      <c r="E173" s="162" t="s">
        <v>249</v>
      </c>
      <c r="F173" s="163" t="s">
        <v>250</v>
      </c>
      <c r="G173" s="164" t="s">
        <v>127</v>
      </c>
      <c r="H173" s="165">
        <v>1079.8499999999999</v>
      </c>
      <c r="I173" s="166"/>
      <c r="J173" s="167">
        <f>ROUND(I173*H173,2)</f>
        <v>0</v>
      </c>
      <c r="K173" s="168"/>
      <c r="L173" s="32"/>
      <c r="M173" s="169" t="s">
        <v>1</v>
      </c>
      <c r="N173" s="170" t="s">
        <v>36</v>
      </c>
      <c r="O173" s="57"/>
      <c r="P173" s="171">
        <f>O173*H173</f>
        <v>0</v>
      </c>
      <c r="Q173" s="171">
        <v>8.5999999999999998E-4</v>
      </c>
      <c r="R173" s="171">
        <f>Q173*H173</f>
        <v>0.92867099999999991</v>
      </c>
      <c r="S173" s="171">
        <v>0</v>
      </c>
      <c r="T173" s="172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3" t="s">
        <v>128</v>
      </c>
      <c r="AT173" s="173" t="s">
        <v>124</v>
      </c>
      <c r="AU173" s="173" t="s">
        <v>81</v>
      </c>
      <c r="AY173" s="16" t="s">
        <v>122</v>
      </c>
      <c r="BE173" s="174">
        <f>IF(N173="základní",J173,0)</f>
        <v>0</v>
      </c>
      <c r="BF173" s="174">
        <f>IF(N173="snížená",J173,0)</f>
        <v>0</v>
      </c>
      <c r="BG173" s="174">
        <f>IF(N173="zákl. přenesená",J173,0)</f>
        <v>0</v>
      </c>
      <c r="BH173" s="174">
        <f>IF(N173="sníž. přenesená",J173,0)</f>
        <v>0</v>
      </c>
      <c r="BI173" s="174">
        <f>IF(N173="nulová",J173,0)</f>
        <v>0</v>
      </c>
      <c r="BJ173" s="16" t="s">
        <v>79</v>
      </c>
      <c r="BK173" s="174">
        <f>ROUND(I173*H173,2)</f>
        <v>0</v>
      </c>
      <c r="BL173" s="16" t="s">
        <v>128</v>
      </c>
      <c r="BM173" s="173" t="s">
        <v>251</v>
      </c>
    </row>
    <row r="174" spans="1:65" s="2" customFormat="1" ht="21.75" customHeight="1">
      <c r="A174" s="31"/>
      <c r="B174" s="160"/>
      <c r="C174" s="161" t="s">
        <v>252</v>
      </c>
      <c r="D174" s="161" t="s">
        <v>124</v>
      </c>
      <c r="E174" s="162" t="s">
        <v>253</v>
      </c>
      <c r="F174" s="163" t="s">
        <v>254</v>
      </c>
      <c r="G174" s="164" t="s">
        <v>255</v>
      </c>
      <c r="H174" s="165">
        <v>0.313</v>
      </c>
      <c r="I174" s="166"/>
      <c r="J174" s="167">
        <f>ROUND(I174*H174,2)</f>
        <v>0</v>
      </c>
      <c r="K174" s="168"/>
      <c r="L174" s="32"/>
      <c r="M174" s="169" t="s">
        <v>1</v>
      </c>
      <c r="N174" s="170" t="s">
        <v>36</v>
      </c>
      <c r="O174" s="57"/>
      <c r="P174" s="171">
        <f>O174*H174</f>
        <v>0</v>
      </c>
      <c r="Q174" s="171">
        <v>1.0958000000000001</v>
      </c>
      <c r="R174" s="171">
        <f>Q174*H174</f>
        <v>0.34298540000000005</v>
      </c>
      <c r="S174" s="171">
        <v>0</v>
      </c>
      <c r="T174" s="172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3" t="s">
        <v>128</v>
      </c>
      <c r="AT174" s="173" t="s">
        <v>124</v>
      </c>
      <c r="AU174" s="173" t="s">
        <v>81</v>
      </c>
      <c r="AY174" s="16" t="s">
        <v>122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6" t="s">
        <v>79</v>
      </c>
      <c r="BK174" s="174">
        <f>ROUND(I174*H174,2)</f>
        <v>0</v>
      </c>
      <c r="BL174" s="16" t="s">
        <v>128</v>
      </c>
      <c r="BM174" s="173" t="s">
        <v>256</v>
      </c>
    </row>
    <row r="175" spans="1:65" s="13" customFormat="1" ht="11.25">
      <c r="B175" s="175"/>
      <c r="D175" s="176" t="s">
        <v>178</v>
      </c>
      <c r="E175" s="177" t="s">
        <v>1</v>
      </c>
      <c r="F175" s="178" t="s">
        <v>257</v>
      </c>
      <c r="H175" s="179">
        <v>0.16400000000000001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178</v>
      </c>
      <c r="AU175" s="177" t="s">
        <v>81</v>
      </c>
      <c r="AV175" s="13" t="s">
        <v>81</v>
      </c>
      <c r="AW175" s="13" t="s">
        <v>28</v>
      </c>
      <c r="AX175" s="13" t="s">
        <v>71</v>
      </c>
      <c r="AY175" s="177" t="s">
        <v>122</v>
      </c>
    </row>
    <row r="176" spans="1:65" s="13" customFormat="1" ht="11.25">
      <c r="B176" s="175"/>
      <c r="D176" s="176" t="s">
        <v>178</v>
      </c>
      <c r="E176" s="177" t="s">
        <v>1</v>
      </c>
      <c r="F176" s="178" t="s">
        <v>258</v>
      </c>
      <c r="H176" s="179">
        <v>0.14899999999999999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178</v>
      </c>
      <c r="AU176" s="177" t="s">
        <v>81</v>
      </c>
      <c r="AV176" s="13" t="s">
        <v>81</v>
      </c>
      <c r="AW176" s="13" t="s">
        <v>28</v>
      </c>
      <c r="AX176" s="13" t="s">
        <v>71</v>
      </c>
      <c r="AY176" s="177" t="s">
        <v>122</v>
      </c>
    </row>
    <row r="177" spans="1:65" s="14" customFormat="1" ht="11.25">
      <c r="B177" s="184"/>
      <c r="D177" s="176" t="s">
        <v>178</v>
      </c>
      <c r="E177" s="185" t="s">
        <v>1</v>
      </c>
      <c r="F177" s="186" t="s">
        <v>181</v>
      </c>
      <c r="H177" s="187">
        <v>0.313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178</v>
      </c>
      <c r="AU177" s="185" t="s">
        <v>81</v>
      </c>
      <c r="AV177" s="14" t="s">
        <v>128</v>
      </c>
      <c r="AW177" s="14" t="s">
        <v>28</v>
      </c>
      <c r="AX177" s="14" t="s">
        <v>79</v>
      </c>
      <c r="AY177" s="185" t="s">
        <v>122</v>
      </c>
    </row>
    <row r="178" spans="1:65" s="2" customFormat="1" ht="21.75" customHeight="1">
      <c r="A178" s="31"/>
      <c r="B178" s="160"/>
      <c r="C178" s="161" t="s">
        <v>259</v>
      </c>
      <c r="D178" s="161" t="s">
        <v>124</v>
      </c>
      <c r="E178" s="162" t="s">
        <v>260</v>
      </c>
      <c r="F178" s="163" t="s">
        <v>261</v>
      </c>
      <c r="G178" s="164" t="s">
        <v>255</v>
      </c>
      <c r="H178" s="165">
        <v>2.077</v>
      </c>
      <c r="I178" s="166"/>
      <c r="J178" s="167">
        <f>ROUND(I178*H178,2)</f>
        <v>0</v>
      </c>
      <c r="K178" s="168"/>
      <c r="L178" s="32"/>
      <c r="M178" s="169" t="s">
        <v>1</v>
      </c>
      <c r="N178" s="170" t="s">
        <v>36</v>
      </c>
      <c r="O178" s="57"/>
      <c r="P178" s="171">
        <f>O178*H178</f>
        <v>0</v>
      </c>
      <c r="Q178" s="171">
        <v>1.0563100000000001</v>
      </c>
      <c r="R178" s="171">
        <f>Q178*H178</f>
        <v>2.1939558699999999</v>
      </c>
      <c r="S178" s="171">
        <v>0</v>
      </c>
      <c r="T178" s="17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3" t="s">
        <v>128</v>
      </c>
      <c r="AT178" s="173" t="s">
        <v>124</v>
      </c>
      <c r="AU178" s="173" t="s">
        <v>81</v>
      </c>
      <c r="AY178" s="16" t="s">
        <v>122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6" t="s">
        <v>79</v>
      </c>
      <c r="BK178" s="174">
        <f>ROUND(I178*H178,2)</f>
        <v>0</v>
      </c>
      <c r="BL178" s="16" t="s">
        <v>128</v>
      </c>
      <c r="BM178" s="173" t="s">
        <v>262</v>
      </c>
    </row>
    <row r="179" spans="1:65" s="13" customFormat="1" ht="11.25">
      <c r="B179" s="175"/>
      <c r="D179" s="176" t="s">
        <v>178</v>
      </c>
      <c r="E179" s="177" t="s">
        <v>1</v>
      </c>
      <c r="F179" s="178" t="s">
        <v>263</v>
      </c>
      <c r="H179" s="179">
        <v>1.085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178</v>
      </c>
      <c r="AU179" s="177" t="s">
        <v>81</v>
      </c>
      <c r="AV179" s="13" t="s">
        <v>81</v>
      </c>
      <c r="AW179" s="13" t="s">
        <v>28</v>
      </c>
      <c r="AX179" s="13" t="s">
        <v>71</v>
      </c>
      <c r="AY179" s="177" t="s">
        <v>122</v>
      </c>
    </row>
    <row r="180" spans="1:65" s="13" customFormat="1" ht="11.25">
      <c r="B180" s="175"/>
      <c r="D180" s="176" t="s">
        <v>178</v>
      </c>
      <c r="E180" s="177" t="s">
        <v>1</v>
      </c>
      <c r="F180" s="178" t="s">
        <v>264</v>
      </c>
      <c r="H180" s="179">
        <v>0.99199999999999999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178</v>
      </c>
      <c r="AU180" s="177" t="s">
        <v>81</v>
      </c>
      <c r="AV180" s="13" t="s">
        <v>81</v>
      </c>
      <c r="AW180" s="13" t="s">
        <v>28</v>
      </c>
      <c r="AX180" s="13" t="s">
        <v>71</v>
      </c>
      <c r="AY180" s="177" t="s">
        <v>122</v>
      </c>
    </row>
    <row r="181" spans="1:65" s="14" customFormat="1" ht="11.25">
      <c r="B181" s="184"/>
      <c r="D181" s="176" t="s">
        <v>178</v>
      </c>
      <c r="E181" s="185" t="s">
        <v>1</v>
      </c>
      <c r="F181" s="186" t="s">
        <v>181</v>
      </c>
      <c r="H181" s="187">
        <v>2.077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178</v>
      </c>
      <c r="AU181" s="185" t="s">
        <v>81</v>
      </c>
      <c r="AV181" s="14" t="s">
        <v>128</v>
      </c>
      <c r="AW181" s="14" t="s">
        <v>28</v>
      </c>
      <c r="AX181" s="14" t="s">
        <v>79</v>
      </c>
      <c r="AY181" s="185" t="s">
        <v>122</v>
      </c>
    </row>
    <row r="182" spans="1:65" s="2" customFormat="1" ht="16.5" customHeight="1">
      <c r="A182" s="31"/>
      <c r="B182" s="160"/>
      <c r="C182" s="192" t="s">
        <v>265</v>
      </c>
      <c r="D182" s="192" t="s">
        <v>203</v>
      </c>
      <c r="E182" s="193" t="s">
        <v>266</v>
      </c>
      <c r="F182" s="194" t="s">
        <v>267</v>
      </c>
      <c r="G182" s="195" t="s">
        <v>136</v>
      </c>
      <c r="H182" s="196">
        <v>18</v>
      </c>
      <c r="I182" s="197"/>
      <c r="J182" s="198">
        <f>ROUND(I182*H182,2)</f>
        <v>0</v>
      </c>
      <c r="K182" s="199"/>
      <c r="L182" s="200"/>
      <c r="M182" s="201" t="s">
        <v>1</v>
      </c>
      <c r="N182" s="202" t="s">
        <v>36</v>
      </c>
      <c r="O182" s="57"/>
      <c r="P182" s="171">
        <f>O182*H182</f>
        <v>0</v>
      </c>
      <c r="Q182" s="171">
        <v>0</v>
      </c>
      <c r="R182" s="171">
        <f>Q182*H182</f>
        <v>0</v>
      </c>
      <c r="S182" s="171">
        <v>0</v>
      </c>
      <c r="T182" s="172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3" t="s">
        <v>153</v>
      </c>
      <c r="AT182" s="173" t="s">
        <v>203</v>
      </c>
      <c r="AU182" s="173" t="s">
        <v>81</v>
      </c>
      <c r="AY182" s="16" t="s">
        <v>122</v>
      </c>
      <c r="BE182" s="174">
        <f>IF(N182="základní",J182,0)</f>
        <v>0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6" t="s">
        <v>79</v>
      </c>
      <c r="BK182" s="174">
        <f>ROUND(I182*H182,2)</f>
        <v>0</v>
      </c>
      <c r="BL182" s="16" t="s">
        <v>128</v>
      </c>
      <c r="BM182" s="173" t="s">
        <v>268</v>
      </c>
    </row>
    <row r="183" spans="1:65" s="12" customFormat="1" ht="22.9" customHeight="1">
      <c r="B183" s="147"/>
      <c r="D183" s="148" t="s">
        <v>70</v>
      </c>
      <c r="E183" s="158" t="s">
        <v>128</v>
      </c>
      <c r="F183" s="158" t="s">
        <v>269</v>
      </c>
      <c r="I183" s="150"/>
      <c r="J183" s="159">
        <f>BK183</f>
        <v>0</v>
      </c>
      <c r="L183" s="147"/>
      <c r="M183" s="152"/>
      <c r="N183" s="153"/>
      <c r="O183" s="153"/>
      <c r="P183" s="154">
        <f>SUM(P184:P203)</f>
        <v>0</v>
      </c>
      <c r="Q183" s="153"/>
      <c r="R183" s="154">
        <f>SUM(R184:R203)</f>
        <v>790.57803156</v>
      </c>
      <c r="S183" s="153"/>
      <c r="T183" s="155">
        <f>SUM(T184:T203)</f>
        <v>0</v>
      </c>
      <c r="AR183" s="148" t="s">
        <v>79</v>
      </c>
      <c r="AT183" s="156" t="s">
        <v>70</v>
      </c>
      <c r="AU183" s="156" t="s">
        <v>79</v>
      </c>
      <c r="AY183" s="148" t="s">
        <v>122</v>
      </c>
      <c r="BK183" s="157">
        <f>SUM(BK184:BK203)</f>
        <v>0</v>
      </c>
    </row>
    <row r="184" spans="1:65" s="2" customFormat="1" ht="21.75" customHeight="1">
      <c r="A184" s="31"/>
      <c r="B184" s="160"/>
      <c r="C184" s="161" t="s">
        <v>270</v>
      </c>
      <c r="D184" s="161" t="s">
        <v>124</v>
      </c>
      <c r="E184" s="162" t="s">
        <v>271</v>
      </c>
      <c r="F184" s="163" t="s">
        <v>272</v>
      </c>
      <c r="G184" s="164" t="s">
        <v>127</v>
      </c>
      <c r="H184" s="165">
        <v>405.7</v>
      </c>
      <c r="I184" s="166"/>
      <c r="J184" s="167">
        <f>ROUND(I184*H184,2)</f>
        <v>0</v>
      </c>
      <c r="K184" s="168"/>
      <c r="L184" s="32"/>
      <c r="M184" s="169" t="s">
        <v>1</v>
      </c>
      <c r="N184" s="170" t="s">
        <v>36</v>
      </c>
      <c r="O184" s="57"/>
      <c r="P184" s="171">
        <f>O184*H184</f>
        <v>0</v>
      </c>
      <c r="Q184" s="171">
        <v>0.31879000000000002</v>
      </c>
      <c r="R184" s="171">
        <f>Q184*H184</f>
        <v>129.33310299999999</v>
      </c>
      <c r="S184" s="171">
        <v>0</v>
      </c>
      <c r="T184" s="172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3" t="s">
        <v>128</v>
      </c>
      <c r="AT184" s="173" t="s">
        <v>124</v>
      </c>
      <c r="AU184" s="173" t="s">
        <v>81</v>
      </c>
      <c r="AY184" s="16" t="s">
        <v>122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6" t="s">
        <v>79</v>
      </c>
      <c r="BK184" s="174">
        <f>ROUND(I184*H184,2)</f>
        <v>0</v>
      </c>
      <c r="BL184" s="16" t="s">
        <v>128</v>
      </c>
      <c r="BM184" s="173" t="s">
        <v>273</v>
      </c>
    </row>
    <row r="185" spans="1:65" s="13" customFormat="1" ht="11.25">
      <c r="B185" s="175"/>
      <c r="D185" s="176" t="s">
        <v>178</v>
      </c>
      <c r="E185" s="177" t="s">
        <v>1</v>
      </c>
      <c r="F185" s="178" t="s">
        <v>274</v>
      </c>
      <c r="H185" s="179">
        <v>147.5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178</v>
      </c>
      <c r="AU185" s="177" t="s">
        <v>81</v>
      </c>
      <c r="AV185" s="13" t="s">
        <v>81</v>
      </c>
      <c r="AW185" s="13" t="s">
        <v>28</v>
      </c>
      <c r="AX185" s="13" t="s">
        <v>71</v>
      </c>
      <c r="AY185" s="177" t="s">
        <v>122</v>
      </c>
    </row>
    <row r="186" spans="1:65" s="13" customFormat="1" ht="11.25">
      <c r="B186" s="175"/>
      <c r="D186" s="176" t="s">
        <v>178</v>
      </c>
      <c r="E186" s="177" t="s">
        <v>1</v>
      </c>
      <c r="F186" s="178" t="s">
        <v>275</v>
      </c>
      <c r="H186" s="179">
        <v>134.19999999999999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178</v>
      </c>
      <c r="AU186" s="177" t="s">
        <v>81</v>
      </c>
      <c r="AV186" s="13" t="s">
        <v>81</v>
      </c>
      <c r="AW186" s="13" t="s">
        <v>28</v>
      </c>
      <c r="AX186" s="13" t="s">
        <v>71</v>
      </c>
      <c r="AY186" s="177" t="s">
        <v>122</v>
      </c>
    </row>
    <row r="187" spans="1:65" s="13" customFormat="1" ht="11.25">
      <c r="B187" s="175"/>
      <c r="D187" s="176" t="s">
        <v>178</v>
      </c>
      <c r="E187" s="177" t="s">
        <v>1</v>
      </c>
      <c r="F187" s="178" t="s">
        <v>276</v>
      </c>
      <c r="H187" s="179">
        <v>124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178</v>
      </c>
      <c r="AU187" s="177" t="s">
        <v>81</v>
      </c>
      <c r="AV187" s="13" t="s">
        <v>81</v>
      </c>
      <c r="AW187" s="13" t="s">
        <v>28</v>
      </c>
      <c r="AX187" s="13" t="s">
        <v>71</v>
      </c>
      <c r="AY187" s="177" t="s">
        <v>122</v>
      </c>
    </row>
    <row r="188" spans="1:65" s="14" customFormat="1" ht="11.25">
      <c r="B188" s="184"/>
      <c r="D188" s="176" t="s">
        <v>178</v>
      </c>
      <c r="E188" s="185" t="s">
        <v>1</v>
      </c>
      <c r="F188" s="186" t="s">
        <v>181</v>
      </c>
      <c r="H188" s="187">
        <v>405.7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178</v>
      </c>
      <c r="AU188" s="185" t="s">
        <v>81</v>
      </c>
      <c r="AV188" s="14" t="s">
        <v>128</v>
      </c>
      <c r="AW188" s="14" t="s">
        <v>28</v>
      </c>
      <c r="AX188" s="14" t="s">
        <v>79</v>
      </c>
      <c r="AY188" s="185" t="s">
        <v>122</v>
      </c>
    </row>
    <row r="189" spans="1:65" s="2" customFormat="1" ht="21.75" customHeight="1">
      <c r="A189" s="31"/>
      <c r="B189" s="160"/>
      <c r="C189" s="161" t="s">
        <v>277</v>
      </c>
      <c r="D189" s="161" t="s">
        <v>124</v>
      </c>
      <c r="E189" s="162" t="s">
        <v>278</v>
      </c>
      <c r="F189" s="163" t="s">
        <v>279</v>
      </c>
      <c r="G189" s="164" t="s">
        <v>168</v>
      </c>
      <c r="H189" s="165">
        <v>279.74</v>
      </c>
      <c r="I189" s="166"/>
      <c r="J189" s="167">
        <f>ROUND(I189*H189,2)</f>
        <v>0</v>
      </c>
      <c r="K189" s="168"/>
      <c r="L189" s="32"/>
      <c r="M189" s="169" t="s">
        <v>1</v>
      </c>
      <c r="N189" s="170" t="s">
        <v>36</v>
      </c>
      <c r="O189" s="57"/>
      <c r="P189" s="171">
        <f>O189*H189</f>
        <v>0</v>
      </c>
      <c r="Q189" s="171">
        <v>2.13408</v>
      </c>
      <c r="R189" s="171">
        <f>Q189*H189</f>
        <v>596.98753920000001</v>
      </c>
      <c r="S189" s="171">
        <v>0</v>
      </c>
      <c r="T189" s="172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3" t="s">
        <v>128</v>
      </c>
      <c r="AT189" s="173" t="s">
        <v>124</v>
      </c>
      <c r="AU189" s="173" t="s">
        <v>81</v>
      </c>
      <c r="AY189" s="16" t="s">
        <v>122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6" t="s">
        <v>79</v>
      </c>
      <c r="BK189" s="174">
        <f>ROUND(I189*H189,2)</f>
        <v>0</v>
      </c>
      <c r="BL189" s="16" t="s">
        <v>128</v>
      </c>
      <c r="BM189" s="173" t="s">
        <v>280</v>
      </c>
    </row>
    <row r="190" spans="1:65" s="13" customFormat="1" ht="11.25">
      <c r="B190" s="175"/>
      <c r="D190" s="176" t="s">
        <v>178</v>
      </c>
      <c r="E190" s="177" t="s">
        <v>1</v>
      </c>
      <c r="F190" s="178" t="s">
        <v>281</v>
      </c>
      <c r="H190" s="179">
        <v>145.83000000000001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178</v>
      </c>
      <c r="AU190" s="177" t="s">
        <v>81</v>
      </c>
      <c r="AV190" s="13" t="s">
        <v>81</v>
      </c>
      <c r="AW190" s="13" t="s">
        <v>28</v>
      </c>
      <c r="AX190" s="13" t="s">
        <v>71</v>
      </c>
      <c r="AY190" s="177" t="s">
        <v>122</v>
      </c>
    </row>
    <row r="191" spans="1:65" s="13" customFormat="1" ht="11.25">
      <c r="B191" s="175"/>
      <c r="D191" s="176" t="s">
        <v>178</v>
      </c>
      <c r="E191" s="177" t="s">
        <v>1</v>
      </c>
      <c r="F191" s="178" t="s">
        <v>282</v>
      </c>
      <c r="H191" s="179">
        <v>133.91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178</v>
      </c>
      <c r="AU191" s="177" t="s">
        <v>81</v>
      </c>
      <c r="AV191" s="13" t="s">
        <v>81</v>
      </c>
      <c r="AW191" s="13" t="s">
        <v>28</v>
      </c>
      <c r="AX191" s="13" t="s">
        <v>71</v>
      </c>
      <c r="AY191" s="177" t="s">
        <v>122</v>
      </c>
    </row>
    <row r="192" spans="1:65" s="14" customFormat="1" ht="11.25">
      <c r="B192" s="184"/>
      <c r="D192" s="176" t="s">
        <v>178</v>
      </c>
      <c r="E192" s="185" t="s">
        <v>1</v>
      </c>
      <c r="F192" s="186" t="s">
        <v>181</v>
      </c>
      <c r="H192" s="187">
        <v>279.74</v>
      </c>
      <c r="I192" s="188"/>
      <c r="L192" s="184"/>
      <c r="M192" s="189"/>
      <c r="N192" s="190"/>
      <c r="O192" s="190"/>
      <c r="P192" s="190"/>
      <c r="Q192" s="190"/>
      <c r="R192" s="190"/>
      <c r="S192" s="190"/>
      <c r="T192" s="191"/>
      <c r="AT192" s="185" t="s">
        <v>178</v>
      </c>
      <c r="AU192" s="185" t="s">
        <v>81</v>
      </c>
      <c r="AV192" s="14" t="s">
        <v>128</v>
      </c>
      <c r="AW192" s="14" t="s">
        <v>28</v>
      </c>
      <c r="AX192" s="14" t="s">
        <v>79</v>
      </c>
      <c r="AY192" s="185" t="s">
        <v>122</v>
      </c>
    </row>
    <row r="193" spans="1:65" s="2" customFormat="1" ht="21.75" customHeight="1">
      <c r="A193" s="31"/>
      <c r="B193" s="160"/>
      <c r="C193" s="161" t="s">
        <v>283</v>
      </c>
      <c r="D193" s="161" t="s">
        <v>124</v>
      </c>
      <c r="E193" s="162" t="s">
        <v>284</v>
      </c>
      <c r="F193" s="163" t="s">
        <v>285</v>
      </c>
      <c r="G193" s="164" t="s">
        <v>168</v>
      </c>
      <c r="H193" s="165">
        <v>20.266999999999999</v>
      </c>
      <c r="I193" s="166"/>
      <c r="J193" s="167">
        <f>ROUND(I193*H193,2)</f>
        <v>0</v>
      </c>
      <c r="K193" s="168"/>
      <c r="L193" s="32"/>
      <c r="M193" s="169" t="s">
        <v>1</v>
      </c>
      <c r="N193" s="170" t="s">
        <v>36</v>
      </c>
      <c r="O193" s="57"/>
      <c r="P193" s="171">
        <f>O193*H193</f>
        <v>0</v>
      </c>
      <c r="Q193" s="171">
        <v>2.4340799999999998</v>
      </c>
      <c r="R193" s="171">
        <f>Q193*H193</f>
        <v>49.331499359999995</v>
      </c>
      <c r="S193" s="171">
        <v>0</v>
      </c>
      <c r="T193" s="172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3" t="s">
        <v>128</v>
      </c>
      <c r="AT193" s="173" t="s">
        <v>124</v>
      </c>
      <c r="AU193" s="173" t="s">
        <v>81</v>
      </c>
      <c r="AY193" s="16" t="s">
        <v>122</v>
      </c>
      <c r="BE193" s="174">
        <f>IF(N193="základní",J193,0)</f>
        <v>0</v>
      </c>
      <c r="BF193" s="174">
        <f>IF(N193="snížená",J193,0)</f>
        <v>0</v>
      </c>
      <c r="BG193" s="174">
        <f>IF(N193="zákl. přenesená",J193,0)</f>
        <v>0</v>
      </c>
      <c r="BH193" s="174">
        <f>IF(N193="sníž. přenesená",J193,0)</f>
        <v>0</v>
      </c>
      <c r="BI193" s="174">
        <f>IF(N193="nulová",J193,0)</f>
        <v>0</v>
      </c>
      <c r="BJ193" s="16" t="s">
        <v>79</v>
      </c>
      <c r="BK193" s="174">
        <f>ROUND(I193*H193,2)</f>
        <v>0</v>
      </c>
      <c r="BL193" s="16" t="s">
        <v>128</v>
      </c>
      <c r="BM193" s="173" t="s">
        <v>286</v>
      </c>
    </row>
    <row r="194" spans="1:65" s="13" customFormat="1" ht="11.25">
      <c r="B194" s="175"/>
      <c r="D194" s="176" t="s">
        <v>178</v>
      </c>
      <c r="E194" s="177" t="s">
        <v>1</v>
      </c>
      <c r="F194" s="178" t="s">
        <v>287</v>
      </c>
      <c r="H194" s="179">
        <v>20.266999999999999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178</v>
      </c>
      <c r="AU194" s="177" t="s">
        <v>81</v>
      </c>
      <c r="AV194" s="13" t="s">
        <v>81</v>
      </c>
      <c r="AW194" s="13" t="s">
        <v>28</v>
      </c>
      <c r="AX194" s="13" t="s">
        <v>79</v>
      </c>
      <c r="AY194" s="177" t="s">
        <v>122</v>
      </c>
    </row>
    <row r="195" spans="1:65" s="2" customFormat="1" ht="21.75" customHeight="1">
      <c r="A195" s="31"/>
      <c r="B195" s="160"/>
      <c r="C195" s="161" t="s">
        <v>288</v>
      </c>
      <c r="D195" s="161" t="s">
        <v>124</v>
      </c>
      <c r="E195" s="162" t="s">
        <v>289</v>
      </c>
      <c r="F195" s="163" t="s">
        <v>290</v>
      </c>
      <c r="G195" s="164" t="s">
        <v>127</v>
      </c>
      <c r="H195" s="165">
        <v>412.49</v>
      </c>
      <c r="I195" s="166"/>
      <c r="J195" s="167">
        <f>ROUND(I195*H195,2)</f>
        <v>0</v>
      </c>
      <c r="K195" s="168"/>
      <c r="L195" s="32"/>
      <c r="M195" s="169" t="s">
        <v>1</v>
      </c>
      <c r="N195" s="170" t="s">
        <v>36</v>
      </c>
      <c r="O195" s="57"/>
      <c r="P195" s="171">
        <f>O195*H195</f>
        <v>0</v>
      </c>
      <c r="Q195" s="171">
        <v>0</v>
      </c>
      <c r="R195" s="171">
        <f>Q195*H195</f>
        <v>0</v>
      </c>
      <c r="S195" s="171">
        <v>0</v>
      </c>
      <c r="T195" s="172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73" t="s">
        <v>128</v>
      </c>
      <c r="AT195" s="173" t="s">
        <v>124</v>
      </c>
      <c r="AU195" s="173" t="s">
        <v>81</v>
      </c>
      <c r="AY195" s="16" t="s">
        <v>122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16" t="s">
        <v>79</v>
      </c>
      <c r="BK195" s="174">
        <f>ROUND(I195*H195,2)</f>
        <v>0</v>
      </c>
      <c r="BL195" s="16" t="s">
        <v>128</v>
      </c>
      <c r="BM195" s="173" t="s">
        <v>291</v>
      </c>
    </row>
    <row r="196" spans="1:65" s="13" customFormat="1" ht="11.25">
      <c r="B196" s="175"/>
      <c r="D196" s="176" t="s">
        <v>178</v>
      </c>
      <c r="E196" s="177" t="s">
        <v>1</v>
      </c>
      <c r="F196" s="178" t="s">
        <v>292</v>
      </c>
      <c r="H196" s="179">
        <v>204.72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178</v>
      </c>
      <c r="AU196" s="177" t="s">
        <v>81</v>
      </c>
      <c r="AV196" s="13" t="s">
        <v>81</v>
      </c>
      <c r="AW196" s="13" t="s">
        <v>28</v>
      </c>
      <c r="AX196" s="13" t="s">
        <v>71</v>
      </c>
      <c r="AY196" s="177" t="s">
        <v>122</v>
      </c>
    </row>
    <row r="197" spans="1:65" s="13" customFormat="1" ht="11.25">
      <c r="B197" s="175"/>
      <c r="D197" s="176" t="s">
        <v>178</v>
      </c>
      <c r="E197" s="177" t="s">
        <v>1</v>
      </c>
      <c r="F197" s="178" t="s">
        <v>293</v>
      </c>
      <c r="H197" s="179">
        <v>191.27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178</v>
      </c>
      <c r="AU197" s="177" t="s">
        <v>81</v>
      </c>
      <c r="AV197" s="13" t="s">
        <v>81</v>
      </c>
      <c r="AW197" s="13" t="s">
        <v>28</v>
      </c>
      <c r="AX197" s="13" t="s">
        <v>71</v>
      </c>
      <c r="AY197" s="177" t="s">
        <v>122</v>
      </c>
    </row>
    <row r="198" spans="1:65" s="13" customFormat="1" ht="11.25">
      <c r="B198" s="175"/>
      <c r="D198" s="176" t="s">
        <v>178</v>
      </c>
      <c r="E198" s="177" t="s">
        <v>1</v>
      </c>
      <c r="F198" s="178" t="s">
        <v>294</v>
      </c>
      <c r="H198" s="179">
        <v>16.5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178</v>
      </c>
      <c r="AU198" s="177" t="s">
        <v>81</v>
      </c>
      <c r="AV198" s="13" t="s">
        <v>81</v>
      </c>
      <c r="AW198" s="13" t="s">
        <v>28</v>
      </c>
      <c r="AX198" s="13" t="s">
        <v>71</v>
      </c>
      <c r="AY198" s="177" t="s">
        <v>122</v>
      </c>
    </row>
    <row r="199" spans="1:65" s="14" customFormat="1" ht="11.25">
      <c r="B199" s="184"/>
      <c r="D199" s="176" t="s">
        <v>178</v>
      </c>
      <c r="E199" s="185" t="s">
        <v>1</v>
      </c>
      <c r="F199" s="186" t="s">
        <v>181</v>
      </c>
      <c r="H199" s="187">
        <v>412.49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5" t="s">
        <v>178</v>
      </c>
      <c r="AU199" s="185" t="s">
        <v>81</v>
      </c>
      <c r="AV199" s="14" t="s">
        <v>128</v>
      </c>
      <c r="AW199" s="14" t="s">
        <v>28</v>
      </c>
      <c r="AX199" s="14" t="s">
        <v>79</v>
      </c>
      <c r="AY199" s="185" t="s">
        <v>122</v>
      </c>
    </row>
    <row r="200" spans="1:65" s="2" customFormat="1" ht="21.75" customHeight="1">
      <c r="A200" s="31"/>
      <c r="B200" s="160"/>
      <c r="C200" s="161" t="s">
        <v>295</v>
      </c>
      <c r="D200" s="161" t="s">
        <v>124</v>
      </c>
      <c r="E200" s="162" t="s">
        <v>296</v>
      </c>
      <c r="F200" s="163" t="s">
        <v>297</v>
      </c>
      <c r="G200" s="164" t="s">
        <v>127</v>
      </c>
      <c r="H200" s="165">
        <v>13.44</v>
      </c>
      <c r="I200" s="166"/>
      <c r="J200" s="167">
        <f>ROUND(I200*H200,2)</f>
        <v>0</v>
      </c>
      <c r="K200" s="168"/>
      <c r="L200" s="32"/>
      <c r="M200" s="169" t="s">
        <v>1</v>
      </c>
      <c r="N200" s="170" t="s">
        <v>36</v>
      </c>
      <c r="O200" s="57"/>
      <c r="P200" s="171">
        <f>O200*H200</f>
        <v>0</v>
      </c>
      <c r="Q200" s="171">
        <v>1.0247999999999999</v>
      </c>
      <c r="R200" s="171">
        <f>Q200*H200</f>
        <v>13.773311999999999</v>
      </c>
      <c r="S200" s="171">
        <v>0</v>
      </c>
      <c r="T200" s="172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73" t="s">
        <v>128</v>
      </c>
      <c r="AT200" s="173" t="s">
        <v>124</v>
      </c>
      <c r="AU200" s="173" t="s">
        <v>81</v>
      </c>
      <c r="AY200" s="16" t="s">
        <v>122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6" t="s">
        <v>79</v>
      </c>
      <c r="BK200" s="174">
        <f>ROUND(I200*H200,2)</f>
        <v>0</v>
      </c>
      <c r="BL200" s="16" t="s">
        <v>128</v>
      </c>
      <c r="BM200" s="173" t="s">
        <v>298</v>
      </c>
    </row>
    <row r="201" spans="1:65" s="13" customFormat="1" ht="11.25">
      <c r="B201" s="175"/>
      <c r="D201" s="176" t="s">
        <v>178</v>
      </c>
      <c r="E201" s="177" t="s">
        <v>1</v>
      </c>
      <c r="F201" s="178" t="s">
        <v>299</v>
      </c>
      <c r="H201" s="179">
        <v>13.44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178</v>
      </c>
      <c r="AU201" s="177" t="s">
        <v>81</v>
      </c>
      <c r="AV201" s="13" t="s">
        <v>81</v>
      </c>
      <c r="AW201" s="13" t="s">
        <v>28</v>
      </c>
      <c r="AX201" s="13" t="s">
        <v>79</v>
      </c>
      <c r="AY201" s="177" t="s">
        <v>122</v>
      </c>
    </row>
    <row r="202" spans="1:65" s="2" customFormat="1" ht="21.75" customHeight="1">
      <c r="A202" s="31"/>
      <c r="B202" s="160"/>
      <c r="C202" s="161" t="s">
        <v>300</v>
      </c>
      <c r="D202" s="161" t="s">
        <v>124</v>
      </c>
      <c r="E202" s="162" t="s">
        <v>301</v>
      </c>
      <c r="F202" s="163" t="s">
        <v>302</v>
      </c>
      <c r="G202" s="164" t="s">
        <v>127</v>
      </c>
      <c r="H202" s="165">
        <v>1.4</v>
      </c>
      <c r="I202" s="166"/>
      <c r="J202" s="167">
        <f>ROUND(I202*H202,2)</f>
        <v>0</v>
      </c>
      <c r="K202" s="168"/>
      <c r="L202" s="32"/>
      <c r="M202" s="169" t="s">
        <v>1</v>
      </c>
      <c r="N202" s="170" t="s">
        <v>36</v>
      </c>
      <c r="O202" s="57"/>
      <c r="P202" s="171">
        <f>O202*H202</f>
        <v>0</v>
      </c>
      <c r="Q202" s="171">
        <v>0.82326999999999995</v>
      </c>
      <c r="R202" s="171">
        <f>Q202*H202</f>
        <v>1.1525779999999999</v>
      </c>
      <c r="S202" s="171">
        <v>0</v>
      </c>
      <c r="T202" s="172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3" t="s">
        <v>128</v>
      </c>
      <c r="AT202" s="173" t="s">
        <v>124</v>
      </c>
      <c r="AU202" s="173" t="s">
        <v>81</v>
      </c>
      <c r="AY202" s="16" t="s">
        <v>122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16" t="s">
        <v>79</v>
      </c>
      <c r="BK202" s="174">
        <f>ROUND(I202*H202,2)</f>
        <v>0</v>
      </c>
      <c r="BL202" s="16" t="s">
        <v>128</v>
      </c>
      <c r="BM202" s="173" t="s">
        <v>303</v>
      </c>
    </row>
    <row r="203" spans="1:65" s="13" customFormat="1" ht="11.25">
      <c r="B203" s="175"/>
      <c r="D203" s="176" t="s">
        <v>178</v>
      </c>
      <c r="E203" s="177" t="s">
        <v>1</v>
      </c>
      <c r="F203" s="178" t="s">
        <v>304</v>
      </c>
      <c r="H203" s="179">
        <v>1.4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178</v>
      </c>
      <c r="AU203" s="177" t="s">
        <v>81</v>
      </c>
      <c r="AV203" s="13" t="s">
        <v>81</v>
      </c>
      <c r="AW203" s="13" t="s">
        <v>28</v>
      </c>
      <c r="AX203" s="13" t="s">
        <v>79</v>
      </c>
      <c r="AY203" s="177" t="s">
        <v>122</v>
      </c>
    </row>
    <row r="204" spans="1:65" s="12" customFormat="1" ht="22.9" customHeight="1">
      <c r="B204" s="147"/>
      <c r="D204" s="148" t="s">
        <v>70</v>
      </c>
      <c r="E204" s="158" t="s">
        <v>145</v>
      </c>
      <c r="F204" s="158" t="s">
        <v>305</v>
      </c>
      <c r="I204" s="150"/>
      <c r="J204" s="159">
        <f>BK204</f>
        <v>0</v>
      </c>
      <c r="L204" s="147"/>
      <c r="M204" s="152"/>
      <c r="N204" s="153"/>
      <c r="O204" s="153"/>
      <c r="P204" s="154">
        <f>SUM(P205:P209)</f>
        <v>0</v>
      </c>
      <c r="Q204" s="153"/>
      <c r="R204" s="154">
        <f>SUM(R205:R209)</f>
        <v>0.48603400000000002</v>
      </c>
      <c r="S204" s="153"/>
      <c r="T204" s="155">
        <f>SUM(T205:T209)</f>
        <v>0</v>
      </c>
      <c r="AR204" s="148" t="s">
        <v>79</v>
      </c>
      <c r="AT204" s="156" t="s">
        <v>70</v>
      </c>
      <c r="AU204" s="156" t="s">
        <v>79</v>
      </c>
      <c r="AY204" s="148" t="s">
        <v>122</v>
      </c>
      <c r="BK204" s="157">
        <f>SUM(BK205:BK209)</f>
        <v>0</v>
      </c>
    </row>
    <row r="205" spans="1:65" s="2" customFormat="1" ht="16.5" customHeight="1">
      <c r="A205" s="31"/>
      <c r="B205" s="160"/>
      <c r="C205" s="161" t="s">
        <v>306</v>
      </c>
      <c r="D205" s="161" t="s">
        <v>124</v>
      </c>
      <c r="E205" s="162" t="s">
        <v>307</v>
      </c>
      <c r="F205" s="163" t="s">
        <v>308</v>
      </c>
      <c r="G205" s="164" t="s">
        <v>309</v>
      </c>
      <c r="H205" s="165">
        <v>138</v>
      </c>
      <c r="I205" s="166"/>
      <c r="J205" s="167">
        <f>ROUND(I205*H205,2)</f>
        <v>0</v>
      </c>
      <c r="K205" s="168"/>
      <c r="L205" s="32"/>
      <c r="M205" s="169" t="s">
        <v>1</v>
      </c>
      <c r="N205" s="170" t="s">
        <v>36</v>
      </c>
      <c r="O205" s="57"/>
      <c r="P205" s="171">
        <f>O205*H205</f>
        <v>0</v>
      </c>
      <c r="Q205" s="171">
        <v>3.6999999999999999E-4</v>
      </c>
      <c r="R205" s="171">
        <f>Q205*H205</f>
        <v>5.1060000000000001E-2</v>
      </c>
      <c r="S205" s="171">
        <v>0</v>
      </c>
      <c r="T205" s="172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73" t="s">
        <v>128</v>
      </c>
      <c r="AT205" s="173" t="s">
        <v>124</v>
      </c>
      <c r="AU205" s="173" t="s">
        <v>81</v>
      </c>
      <c r="AY205" s="16" t="s">
        <v>122</v>
      </c>
      <c r="BE205" s="174">
        <f>IF(N205="základní",J205,0)</f>
        <v>0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6" t="s">
        <v>79</v>
      </c>
      <c r="BK205" s="174">
        <f>ROUND(I205*H205,2)</f>
        <v>0</v>
      </c>
      <c r="BL205" s="16" t="s">
        <v>128</v>
      </c>
      <c r="BM205" s="173" t="s">
        <v>310</v>
      </c>
    </row>
    <row r="206" spans="1:65" s="13" customFormat="1" ht="11.25">
      <c r="B206" s="175"/>
      <c r="D206" s="176" t="s">
        <v>178</v>
      </c>
      <c r="E206" s="177" t="s">
        <v>1</v>
      </c>
      <c r="F206" s="178" t="s">
        <v>311</v>
      </c>
      <c r="H206" s="179">
        <v>72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178</v>
      </c>
      <c r="AU206" s="177" t="s">
        <v>81</v>
      </c>
      <c r="AV206" s="13" t="s">
        <v>81</v>
      </c>
      <c r="AW206" s="13" t="s">
        <v>28</v>
      </c>
      <c r="AX206" s="13" t="s">
        <v>71</v>
      </c>
      <c r="AY206" s="177" t="s">
        <v>122</v>
      </c>
    </row>
    <row r="207" spans="1:65" s="13" customFormat="1" ht="11.25">
      <c r="B207" s="175"/>
      <c r="D207" s="176" t="s">
        <v>178</v>
      </c>
      <c r="E207" s="177" t="s">
        <v>1</v>
      </c>
      <c r="F207" s="178" t="s">
        <v>312</v>
      </c>
      <c r="H207" s="179">
        <v>66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178</v>
      </c>
      <c r="AU207" s="177" t="s">
        <v>81</v>
      </c>
      <c r="AV207" s="13" t="s">
        <v>81</v>
      </c>
      <c r="AW207" s="13" t="s">
        <v>28</v>
      </c>
      <c r="AX207" s="13" t="s">
        <v>71</v>
      </c>
      <c r="AY207" s="177" t="s">
        <v>122</v>
      </c>
    </row>
    <row r="208" spans="1:65" s="14" customFormat="1" ht="11.25">
      <c r="B208" s="184"/>
      <c r="D208" s="176" t="s">
        <v>178</v>
      </c>
      <c r="E208" s="185" t="s">
        <v>1</v>
      </c>
      <c r="F208" s="186" t="s">
        <v>181</v>
      </c>
      <c r="H208" s="187">
        <v>138</v>
      </c>
      <c r="I208" s="188"/>
      <c r="L208" s="184"/>
      <c r="M208" s="189"/>
      <c r="N208" s="190"/>
      <c r="O208" s="190"/>
      <c r="P208" s="190"/>
      <c r="Q208" s="190"/>
      <c r="R208" s="190"/>
      <c r="S208" s="190"/>
      <c r="T208" s="191"/>
      <c r="AT208" s="185" t="s">
        <v>178</v>
      </c>
      <c r="AU208" s="185" t="s">
        <v>81</v>
      </c>
      <c r="AV208" s="14" t="s">
        <v>128</v>
      </c>
      <c r="AW208" s="14" t="s">
        <v>28</v>
      </c>
      <c r="AX208" s="14" t="s">
        <v>79</v>
      </c>
      <c r="AY208" s="185" t="s">
        <v>122</v>
      </c>
    </row>
    <row r="209" spans="1:65" s="2" customFormat="1" ht="21.75" customHeight="1">
      <c r="A209" s="31"/>
      <c r="B209" s="160"/>
      <c r="C209" s="161" t="s">
        <v>313</v>
      </c>
      <c r="D209" s="161" t="s">
        <v>124</v>
      </c>
      <c r="E209" s="162" t="s">
        <v>314</v>
      </c>
      <c r="F209" s="163" t="s">
        <v>315</v>
      </c>
      <c r="G209" s="164" t="s">
        <v>127</v>
      </c>
      <c r="H209" s="165">
        <v>7.9</v>
      </c>
      <c r="I209" s="166"/>
      <c r="J209" s="167">
        <f>ROUND(I209*H209,2)</f>
        <v>0</v>
      </c>
      <c r="K209" s="168"/>
      <c r="L209" s="32"/>
      <c r="M209" s="169" t="s">
        <v>1</v>
      </c>
      <c r="N209" s="170" t="s">
        <v>36</v>
      </c>
      <c r="O209" s="57"/>
      <c r="P209" s="171">
        <f>O209*H209</f>
        <v>0</v>
      </c>
      <c r="Q209" s="171">
        <v>5.5059999999999998E-2</v>
      </c>
      <c r="R209" s="171">
        <f>Q209*H209</f>
        <v>0.43497400000000003</v>
      </c>
      <c r="S209" s="171">
        <v>0</v>
      </c>
      <c r="T209" s="17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3" t="s">
        <v>128</v>
      </c>
      <c r="AT209" s="173" t="s">
        <v>124</v>
      </c>
      <c r="AU209" s="173" t="s">
        <v>81</v>
      </c>
      <c r="AY209" s="16" t="s">
        <v>122</v>
      </c>
      <c r="BE209" s="174">
        <f>IF(N209="základní",J209,0)</f>
        <v>0</v>
      </c>
      <c r="BF209" s="174">
        <f>IF(N209="snížená",J209,0)</f>
        <v>0</v>
      </c>
      <c r="BG209" s="174">
        <f>IF(N209="zákl. přenesená",J209,0)</f>
        <v>0</v>
      </c>
      <c r="BH209" s="174">
        <f>IF(N209="sníž. přenesená",J209,0)</f>
        <v>0</v>
      </c>
      <c r="BI209" s="174">
        <f>IF(N209="nulová",J209,0)</f>
        <v>0</v>
      </c>
      <c r="BJ209" s="16" t="s">
        <v>79</v>
      </c>
      <c r="BK209" s="174">
        <f>ROUND(I209*H209,2)</f>
        <v>0</v>
      </c>
      <c r="BL209" s="16" t="s">
        <v>128</v>
      </c>
      <c r="BM209" s="173" t="s">
        <v>316</v>
      </c>
    </row>
    <row r="210" spans="1:65" s="12" customFormat="1" ht="22.9" customHeight="1">
      <c r="B210" s="147"/>
      <c r="D210" s="148" t="s">
        <v>70</v>
      </c>
      <c r="E210" s="158" t="s">
        <v>157</v>
      </c>
      <c r="F210" s="158" t="s">
        <v>317</v>
      </c>
      <c r="I210" s="150"/>
      <c r="J210" s="159">
        <f>BK210</f>
        <v>0</v>
      </c>
      <c r="L210" s="147"/>
      <c r="M210" s="152"/>
      <c r="N210" s="153"/>
      <c r="O210" s="153"/>
      <c r="P210" s="154">
        <f>SUM(P211:P233)</f>
        <v>0</v>
      </c>
      <c r="Q210" s="153"/>
      <c r="R210" s="154">
        <f>SUM(R211:R233)</f>
        <v>0.71057619999999988</v>
      </c>
      <c r="S210" s="153"/>
      <c r="T210" s="155">
        <f>SUM(T211:T233)</f>
        <v>1221.1410370000001</v>
      </c>
      <c r="AR210" s="148" t="s">
        <v>79</v>
      </c>
      <c r="AT210" s="156" t="s">
        <v>70</v>
      </c>
      <c r="AU210" s="156" t="s">
        <v>79</v>
      </c>
      <c r="AY210" s="148" t="s">
        <v>122</v>
      </c>
      <c r="BK210" s="157">
        <f>SUM(BK211:BK233)</f>
        <v>0</v>
      </c>
    </row>
    <row r="211" spans="1:65" s="2" customFormat="1" ht="16.5" customHeight="1">
      <c r="A211" s="31"/>
      <c r="B211" s="160"/>
      <c r="C211" s="161" t="s">
        <v>318</v>
      </c>
      <c r="D211" s="161" t="s">
        <v>124</v>
      </c>
      <c r="E211" s="162" t="s">
        <v>319</v>
      </c>
      <c r="F211" s="163" t="s">
        <v>320</v>
      </c>
      <c r="G211" s="164" t="s">
        <v>212</v>
      </c>
      <c r="H211" s="165">
        <v>1</v>
      </c>
      <c r="I211" s="166"/>
      <c r="J211" s="167">
        <f>ROUND(I211*H211,2)</f>
        <v>0</v>
      </c>
      <c r="K211" s="168"/>
      <c r="L211" s="32"/>
      <c r="M211" s="169" t="s">
        <v>1</v>
      </c>
      <c r="N211" s="170" t="s">
        <v>36</v>
      </c>
      <c r="O211" s="57"/>
      <c r="P211" s="171">
        <f>O211*H211</f>
        <v>0</v>
      </c>
      <c r="Q211" s="171">
        <v>0.10940999999999999</v>
      </c>
      <c r="R211" s="171">
        <f>Q211*H211</f>
        <v>0.10940999999999999</v>
      </c>
      <c r="S211" s="171">
        <v>0</v>
      </c>
      <c r="T211" s="17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73" t="s">
        <v>128</v>
      </c>
      <c r="AT211" s="173" t="s">
        <v>124</v>
      </c>
      <c r="AU211" s="173" t="s">
        <v>81</v>
      </c>
      <c r="AY211" s="16" t="s">
        <v>122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6" t="s">
        <v>79</v>
      </c>
      <c r="BK211" s="174">
        <f>ROUND(I211*H211,2)</f>
        <v>0</v>
      </c>
      <c r="BL211" s="16" t="s">
        <v>128</v>
      </c>
      <c r="BM211" s="173" t="s">
        <v>321</v>
      </c>
    </row>
    <row r="212" spans="1:65" s="2" customFormat="1" ht="16.5" customHeight="1">
      <c r="A212" s="31"/>
      <c r="B212" s="160"/>
      <c r="C212" s="161" t="s">
        <v>322</v>
      </c>
      <c r="D212" s="161" t="s">
        <v>124</v>
      </c>
      <c r="E212" s="162" t="s">
        <v>323</v>
      </c>
      <c r="F212" s="163" t="s">
        <v>324</v>
      </c>
      <c r="G212" s="164" t="s">
        <v>127</v>
      </c>
      <c r="H212" s="165">
        <v>101.2</v>
      </c>
      <c r="I212" s="166"/>
      <c r="J212" s="167">
        <f>ROUND(I212*H212,2)</f>
        <v>0</v>
      </c>
      <c r="K212" s="168"/>
      <c r="L212" s="32"/>
      <c r="M212" s="169" t="s">
        <v>1</v>
      </c>
      <c r="N212" s="170" t="s">
        <v>36</v>
      </c>
      <c r="O212" s="57"/>
      <c r="P212" s="171">
        <f>O212*H212</f>
        <v>0</v>
      </c>
      <c r="Q212" s="171">
        <v>6.3000000000000003E-4</v>
      </c>
      <c r="R212" s="171">
        <f>Q212*H212</f>
        <v>6.3756000000000007E-2</v>
      </c>
      <c r="S212" s="171">
        <v>0</v>
      </c>
      <c r="T212" s="172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73" t="s">
        <v>128</v>
      </c>
      <c r="AT212" s="173" t="s">
        <v>124</v>
      </c>
      <c r="AU212" s="173" t="s">
        <v>81</v>
      </c>
      <c r="AY212" s="16" t="s">
        <v>122</v>
      </c>
      <c r="BE212" s="174">
        <f>IF(N212="základní",J212,0)</f>
        <v>0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16" t="s">
        <v>79</v>
      </c>
      <c r="BK212" s="174">
        <f>ROUND(I212*H212,2)</f>
        <v>0</v>
      </c>
      <c r="BL212" s="16" t="s">
        <v>128</v>
      </c>
      <c r="BM212" s="173" t="s">
        <v>325</v>
      </c>
    </row>
    <row r="213" spans="1:65" s="13" customFormat="1" ht="11.25">
      <c r="B213" s="175"/>
      <c r="D213" s="176" t="s">
        <v>178</v>
      </c>
      <c r="E213" s="177" t="s">
        <v>1</v>
      </c>
      <c r="F213" s="178" t="s">
        <v>326</v>
      </c>
      <c r="H213" s="179">
        <v>52.8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178</v>
      </c>
      <c r="AU213" s="177" t="s">
        <v>81</v>
      </c>
      <c r="AV213" s="13" t="s">
        <v>81</v>
      </c>
      <c r="AW213" s="13" t="s">
        <v>28</v>
      </c>
      <c r="AX213" s="13" t="s">
        <v>71</v>
      </c>
      <c r="AY213" s="177" t="s">
        <v>122</v>
      </c>
    </row>
    <row r="214" spans="1:65" s="13" customFormat="1" ht="11.25">
      <c r="B214" s="175"/>
      <c r="D214" s="176" t="s">
        <v>178</v>
      </c>
      <c r="E214" s="177" t="s">
        <v>1</v>
      </c>
      <c r="F214" s="178" t="s">
        <v>327</v>
      </c>
      <c r="H214" s="179">
        <v>48.4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178</v>
      </c>
      <c r="AU214" s="177" t="s">
        <v>81</v>
      </c>
      <c r="AV214" s="13" t="s">
        <v>81</v>
      </c>
      <c r="AW214" s="13" t="s">
        <v>28</v>
      </c>
      <c r="AX214" s="13" t="s">
        <v>71</v>
      </c>
      <c r="AY214" s="177" t="s">
        <v>122</v>
      </c>
    </row>
    <row r="215" spans="1:65" s="14" customFormat="1" ht="11.25">
      <c r="B215" s="184"/>
      <c r="D215" s="176" t="s">
        <v>178</v>
      </c>
      <c r="E215" s="185" t="s">
        <v>1</v>
      </c>
      <c r="F215" s="186" t="s">
        <v>181</v>
      </c>
      <c r="H215" s="187">
        <v>101.19999999999999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178</v>
      </c>
      <c r="AU215" s="185" t="s">
        <v>81</v>
      </c>
      <c r="AV215" s="14" t="s">
        <v>128</v>
      </c>
      <c r="AW215" s="14" t="s">
        <v>28</v>
      </c>
      <c r="AX215" s="14" t="s">
        <v>79</v>
      </c>
      <c r="AY215" s="185" t="s">
        <v>122</v>
      </c>
    </row>
    <row r="216" spans="1:65" s="2" customFormat="1" ht="21.75" customHeight="1">
      <c r="A216" s="31"/>
      <c r="B216" s="160"/>
      <c r="C216" s="161" t="s">
        <v>328</v>
      </c>
      <c r="D216" s="161" t="s">
        <v>124</v>
      </c>
      <c r="E216" s="162" t="s">
        <v>329</v>
      </c>
      <c r="F216" s="163" t="s">
        <v>330</v>
      </c>
      <c r="G216" s="164" t="s">
        <v>127</v>
      </c>
      <c r="H216" s="165">
        <v>7.9</v>
      </c>
      <c r="I216" s="166"/>
      <c r="J216" s="167">
        <f>ROUND(I216*H216,2)</f>
        <v>0</v>
      </c>
      <c r="K216" s="168"/>
      <c r="L216" s="32"/>
      <c r="M216" s="169" t="s">
        <v>1</v>
      </c>
      <c r="N216" s="170" t="s">
        <v>36</v>
      </c>
      <c r="O216" s="57"/>
      <c r="P216" s="171">
        <f>O216*H216</f>
        <v>0</v>
      </c>
      <c r="Q216" s="171">
        <v>0</v>
      </c>
      <c r="R216" s="171">
        <f>Q216*H216</f>
        <v>0</v>
      </c>
      <c r="S216" s="171">
        <v>7.2230000000000003E-2</v>
      </c>
      <c r="T216" s="172">
        <f>S216*H216</f>
        <v>0.57061700000000004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73" t="s">
        <v>128</v>
      </c>
      <c r="AT216" s="173" t="s">
        <v>124</v>
      </c>
      <c r="AU216" s="173" t="s">
        <v>81</v>
      </c>
      <c r="AY216" s="16" t="s">
        <v>122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16" t="s">
        <v>79</v>
      </c>
      <c r="BK216" s="174">
        <f>ROUND(I216*H216,2)</f>
        <v>0</v>
      </c>
      <c r="BL216" s="16" t="s">
        <v>128</v>
      </c>
      <c r="BM216" s="173" t="s">
        <v>331</v>
      </c>
    </row>
    <row r="217" spans="1:65" s="2" customFormat="1" ht="16.5" customHeight="1">
      <c r="A217" s="31"/>
      <c r="B217" s="160"/>
      <c r="C217" s="161" t="s">
        <v>332</v>
      </c>
      <c r="D217" s="161" t="s">
        <v>124</v>
      </c>
      <c r="E217" s="162" t="s">
        <v>333</v>
      </c>
      <c r="F217" s="163" t="s">
        <v>334</v>
      </c>
      <c r="G217" s="164" t="s">
        <v>168</v>
      </c>
      <c r="H217" s="165">
        <v>363.86</v>
      </c>
      <c r="I217" s="166"/>
      <c r="J217" s="167">
        <f>ROUND(I217*H217,2)</f>
        <v>0</v>
      </c>
      <c r="K217" s="168"/>
      <c r="L217" s="32"/>
      <c r="M217" s="169" t="s">
        <v>1</v>
      </c>
      <c r="N217" s="170" t="s">
        <v>36</v>
      </c>
      <c r="O217" s="57"/>
      <c r="P217" s="171">
        <f>O217*H217</f>
        <v>0</v>
      </c>
      <c r="Q217" s="171">
        <v>1.47E-3</v>
      </c>
      <c r="R217" s="171">
        <f>Q217*H217</f>
        <v>0.53487419999999997</v>
      </c>
      <c r="S217" s="171">
        <v>2.4470000000000001</v>
      </c>
      <c r="T217" s="172">
        <f>S217*H217</f>
        <v>890.36542000000009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3" t="s">
        <v>128</v>
      </c>
      <c r="AT217" s="173" t="s">
        <v>124</v>
      </c>
      <c r="AU217" s="173" t="s">
        <v>81</v>
      </c>
      <c r="AY217" s="16" t="s">
        <v>122</v>
      </c>
      <c r="BE217" s="174">
        <f>IF(N217="základní",J217,0)</f>
        <v>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6" t="s">
        <v>79</v>
      </c>
      <c r="BK217" s="174">
        <f>ROUND(I217*H217,2)</f>
        <v>0</v>
      </c>
      <c r="BL217" s="16" t="s">
        <v>128</v>
      </c>
      <c r="BM217" s="173" t="s">
        <v>335</v>
      </c>
    </row>
    <row r="218" spans="1:65" s="13" customFormat="1" ht="11.25">
      <c r="B218" s="175"/>
      <c r="D218" s="176" t="s">
        <v>178</v>
      </c>
      <c r="E218" s="177" t="s">
        <v>1</v>
      </c>
      <c r="F218" s="178" t="s">
        <v>336</v>
      </c>
      <c r="H218" s="179">
        <v>190.5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178</v>
      </c>
      <c r="AU218" s="177" t="s">
        <v>81</v>
      </c>
      <c r="AV218" s="13" t="s">
        <v>81</v>
      </c>
      <c r="AW218" s="13" t="s">
        <v>28</v>
      </c>
      <c r="AX218" s="13" t="s">
        <v>71</v>
      </c>
      <c r="AY218" s="177" t="s">
        <v>122</v>
      </c>
    </row>
    <row r="219" spans="1:65" s="13" customFormat="1" ht="11.25">
      <c r="B219" s="175"/>
      <c r="D219" s="176" t="s">
        <v>178</v>
      </c>
      <c r="E219" s="177" t="s">
        <v>1</v>
      </c>
      <c r="F219" s="178" t="s">
        <v>337</v>
      </c>
      <c r="H219" s="179">
        <v>173.36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178</v>
      </c>
      <c r="AU219" s="177" t="s">
        <v>81</v>
      </c>
      <c r="AV219" s="13" t="s">
        <v>81</v>
      </c>
      <c r="AW219" s="13" t="s">
        <v>28</v>
      </c>
      <c r="AX219" s="13" t="s">
        <v>71</v>
      </c>
      <c r="AY219" s="177" t="s">
        <v>122</v>
      </c>
    </row>
    <row r="220" spans="1:65" s="14" customFormat="1" ht="11.25">
      <c r="B220" s="184"/>
      <c r="D220" s="176" t="s">
        <v>178</v>
      </c>
      <c r="E220" s="185" t="s">
        <v>1</v>
      </c>
      <c r="F220" s="186" t="s">
        <v>181</v>
      </c>
      <c r="H220" s="187">
        <v>363.86</v>
      </c>
      <c r="I220" s="188"/>
      <c r="L220" s="184"/>
      <c r="M220" s="189"/>
      <c r="N220" s="190"/>
      <c r="O220" s="190"/>
      <c r="P220" s="190"/>
      <c r="Q220" s="190"/>
      <c r="R220" s="190"/>
      <c r="S220" s="190"/>
      <c r="T220" s="191"/>
      <c r="AT220" s="185" t="s">
        <v>178</v>
      </c>
      <c r="AU220" s="185" t="s">
        <v>81</v>
      </c>
      <c r="AV220" s="14" t="s">
        <v>128</v>
      </c>
      <c r="AW220" s="14" t="s">
        <v>28</v>
      </c>
      <c r="AX220" s="14" t="s">
        <v>79</v>
      </c>
      <c r="AY220" s="185" t="s">
        <v>122</v>
      </c>
    </row>
    <row r="221" spans="1:65" s="2" customFormat="1" ht="16.5" customHeight="1">
      <c r="A221" s="31"/>
      <c r="B221" s="160"/>
      <c r="C221" s="161" t="s">
        <v>338</v>
      </c>
      <c r="D221" s="161" t="s">
        <v>124</v>
      </c>
      <c r="E221" s="162" t="s">
        <v>339</v>
      </c>
      <c r="F221" s="163" t="s">
        <v>340</v>
      </c>
      <c r="G221" s="164" t="s">
        <v>168</v>
      </c>
      <c r="H221" s="165">
        <v>33.54</v>
      </c>
      <c r="I221" s="166"/>
      <c r="J221" s="167">
        <f>ROUND(I221*H221,2)</f>
        <v>0</v>
      </c>
      <c r="K221" s="168"/>
      <c r="L221" s="32"/>
      <c r="M221" s="169" t="s">
        <v>1</v>
      </c>
      <c r="N221" s="170" t="s">
        <v>36</v>
      </c>
      <c r="O221" s="57"/>
      <c r="P221" s="171">
        <f>O221*H221</f>
        <v>0</v>
      </c>
      <c r="Q221" s="171">
        <v>0</v>
      </c>
      <c r="R221" s="171">
        <f>Q221*H221</f>
        <v>0</v>
      </c>
      <c r="S221" s="171">
        <v>2.75</v>
      </c>
      <c r="T221" s="172">
        <f>S221*H221</f>
        <v>92.234999999999999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3" t="s">
        <v>128</v>
      </c>
      <c r="AT221" s="173" t="s">
        <v>124</v>
      </c>
      <c r="AU221" s="173" t="s">
        <v>81</v>
      </c>
      <c r="AY221" s="16" t="s">
        <v>122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6" t="s">
        <v>79</v>
      </c>
      <c r="BK221" s="174">
        <f>ROUND(I221*H221,2)</f>
        <v>0</v>
      </c>
      <c r="BL221" s="16" t="s">
        <v>128</v>
      </c>
      <c r="BM221" s="173" t="s">
        <v>341</v>
      </c>
    </row>
    <row r="222" spans="1:65" s="13" customFormat="1" ht="11.25">
      <c r="B222" s="175"/>
      <c r="D222" s="176" t="s">
        <v>178</v>
      </c>
      <c r="E222" s="177" t="s">
        <v>1</v>
      </c>
      <c r="F222" s="178" t="s">
        <v>342</v>
      </c>
      <c r="H222" s="179">
        <v>18.440000000000001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178</v>
      </c>
      <c r="AU222" s="177" t="s">
        <v>81</v>
      </c>
      <c r="AV222" s="13" t="s">
        <v>81</v>
      </c>
      <c r="AW222" s="13" t="s">
        <v>28</v>
      </c>
      <c r="AX222" s="13" t="s">
        <v>71</v>
      </c>
      <c r="AY222" s="177" t="s">
        <v>122</v>
      </c>
    </row>
    <row r="223" spans="1:65" s="13" customFormat="1" ht="11.25">
      <c r="B223" s="175"/>
      <c r="D223" s="176" t="s">
        <v>178</v>
      </c>
      <c r="E223" s="177" t="s">
        <v>1</v>
      </c>
      <c r="F223" s="178" t="s">
        <v>343</v>
      </c>
      <c r="H223" s="179">
        <v>15.1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178</v>
      </c>
      <c r="AU223" s="177" t="s">
        <v>81</v>
      </c>
      <c r="AV223" s="13" t="s">
        <v>81</v>
      </c>
      <c r="AW223" s="13" t="s">
        <v>28</v>
      </c>
      <c r="AX223" s="13" t="s">
        <v>71</v>
      </c>
      <c r="AY223" s="177" t="s">
        <v>122</v>
      </c>
    </row>
    <row r="224" spans="1:65" s="14" customFormat="1" ht="11.25">
      <c r="B224" s="184"/>
      <c r="D224" s="176" t="s">
        <v>178</v>
      </c>
      <c r="E224" s="185" t="s">
        <v>1</v>
      </c>
      <c r="F224" s="186" t="s">
        <v>181</v>
      </c>
      <c r="H224" s="187">
        <v>33.54</v>
      </c>
      <c r="I224" s="188"/>
      <c r="L224" s="184"/>
      <c r="M224" s="189"/>
      <c r="N224" s="190"/>
      <c r="O224" s="190"/>
      <c r="P224" s="190"/>
      <c r="Q224" s="190"/>
      <c r="R224" s="190"/>
      <c r="S224" s="190"/>
      <c r="T224" s="191"/>
      <c r="AT224" s="185" t="s">
        <v>178</v>
      </c>
      <c r="AU224" s="185" t="s">
        <v>81</v>
      </c>
      <c r="AV224" s="14" t="s">
        <v>128</v>
      </c>
      <c r="AW224" s="14" t="s">
        <v>28</v>
      </c>
      <c r="AX224" s="14" t="s">
        <v>79</v>
      </c>
      <c r="AY224" s="185" t="s">
        <v>122</v>
      </c>
    </row>
    <row r="225" spans="1:65" s="2" customFormat="1" ht="21.75" customHeight="1">
      <c r="A225" s="31"/>
      <c r="B225" s="160"/>
      <c r="C225" s="161" t="s">
        <v>344</v>
      </c>
      <c r="D225" s="161" t="s">
        <v>124</v>
      </c>
      <c r="E225" s="162" t="s">
        <v>345</v>
      </c>
      <c r="F225" s="163" t="s">
        <v>346</v>
      </c>
      <c r="G225" s="164" t="s">
        <v>168</v>
      </c>
      <c r="H225" s="165">
        <v>89.8</v>
      </c>
      <c r="I225" s="166"/>
      <c r="J225" s="167">
        <f>ROUND(I225*H225,2)</f>
        <v>0</v>
      </c>
      <c r="K225" s="168"/>
      <c r="L225" s="32"/>
      <c r="M225" s="169" t="s">
        <v>1</v>
      </c>
      <c r="N225" s="170" t="s">
        <v>36</v>
      </c>
      <c r="O225" s="57"/>
      <c r="P225" s="171">
        <f>O225*H225</f>
        <v>0</v>
      </c>
      <c r="Q225" s="171">
        <v>0</v>
      </c>
      <c r="R225" s="171">
        <f>Q225*H225</f>
        <v>0</v>
      </c>
      <c r="S225" s="171">
        <v>2.65</v>
      </c>
      <c r="T225" s="172">
        <f>S225*H225</f>
        <v>237.96999999999997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73" t="s">
        <v>128</v>
      </c>
      <c r="AT225" s="173" t="s">
        <v>124</v>
      </c>
      <c r="AU225" s="173" t="s">
        <v>81</v>
      </c>
      <c r="AY225" s="16" t="s">
        <v>122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6" t="s">
        <v>79</v>
      </c>
      <c r="BK225" s="174">
        <f>ROUND(I225*H225,2)</f>
        <v>0</v>
      </c>
      <c r="BL225" s="16" t="s">
        <v>128</v>
      </c>
      <c r="BM225" s="173" t="s">
        <v>347</v>
      </c>
    </row>
    <row r="226" spans="1:65" s="13" customFormat="1" ht="11.25">
      <c r="B226" s="175"/>
      <c r="D226" s="176" t="s">
        <v>178</v>
      </c>
      <c r="E226" s="177" t="s">
        <v>1</v>
      </c>
      <c r="F226" s="178" t="s">
        <v>348</v>
      </c>
      <c r="H226" s="179">
        <v>55.31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178</v>
      </c>
      <c r="AU226" s="177" t="s">
        <v>81</v>
      </c>
      <c r="AV226" s="13" t="s">
        <v>81</v>
      </c>
      <c r="AW226" s="13" t="s">
        <v>28</v>
      </c>
      <c r="AX226" s="13" t="s">
        <v>71</v>
      </c>
      <c r="AY226" s="177" t="s">
        <v>122</v>
      </c>
    </row>
    <row r="227" spans="1:65" s="13" customFormat="1" ht="11.25">
      <c r="B227" s="175"/>
      <c r="D227" s="176" t="s">
        <v>178</v>
      </c>
      <c r="E227" s="177" t="s">
        <v>1</v>
      </c>
      <c r="F227" s="178" t="s">
        <v>349</v>
      </c>
      <c r="H227" s="179">
        <v>50.33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178</v>
      </c>
      <c r="AU227" s="177" t="s">
        <v>81</v>
      </c>
      <c r="AV227" s="13" t="s">
        <v>81</v>
      </c>
      <c r="AW227" s="13" t="s">
        <v>28</v>
      </c>
      <c r="AX227" s="13" t="s">
        <v>71</v>
      </c>
      <c r="AY227" s="177" t="s">
        <v>122</v>
      </c>
    </row>
    <row r="228" spans="1:65" s="13" customFormat="1" ht="11.25">
      <c r="B228" s="175"/>
      <c r="D228" s="176" t="s">
        <v>178</v>
      </c>
      <c r="E228" s="177" t="s">
        <v>1</v>
      </c>
      <c r="F228" s="178" t="s">
        <v>350</v>
      </c>
      <c r="H228" s="179">
        <v>-15.84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178</v>
      </c>
      <c r="AU228" s="177" t="s">
        <v>81</v>
      </c>
      <c r="AV228" s="13" t="s">
        <v>81</v>
      </c>
      <c r="AW228" s="13" t="s">
        <v>28</v>
      </c>
      <c r="AX228" s="13" t="s">
        <v>71</v>
      </c>
      <c r="AY228" s="177" t="s">
        <v>122</v>
      </c>
    </row>
    <row r="229" spans="1:65" s="14" customFormat="1" ht="11.25">
      <c r="B229" s="184"/>
      <c r="D229" s="176" t="s">
        <v>178</v>
      </c>
      <c r="E229" s="185" t="s">
        <v>1</v>
      </c>
      <c r="F229" s="186" t="s">
        <v>181</v>
      </c>
      <c r="H229" s="187">
        <v>89.8</v>
      </c>
      <c r="I229" s="188"/>
      <c r="L229" s="184"/>
      <c r="M229" s="189"/>
      <c r="N229" s="190"/>
      <c r="O229" s="190"/>
      <c r="P229" s="190"/>
      <c r="Q229" s="190"/>
      <c r="R229" s="190"/>
      <c r="S229" s="190"/>
      <c r="T229" s="191"/>
      <c r="AT229" s="185" t="s">
        <v>178</v>
      </c>
      <c r="AU229" s="185" t="s">
        <v>81</v>
      </c>
      <c r="AV229" s="14" t="s">
        <v>128</v>
      </c>
      <c r="AW229" s="14" t="s">
        <v>28</v>
      </c>
      <c r="AX229" s="14" t="s">
        <v>79</v>
      </c>
      <c r="AY229" s="185" t="s">
        <v>122</v>
      </c>
    </row>
    <row r="230" spans="1:65" s="2" customFormat="1" ht="21.75" customHeight="1">
      <c r="A230" s="31"/>
      <c r="B230" s="160"/>
      <c r="C230" s="161" t="s">
        <v>351</v>
      </c>
      <c r="D230" s="161" t="s">
        <v>124</v>
      </c>
      <c r="E230" s="162" t="s">
        <v>352</v>
      </c>
      <c r="F230" s="163" t="s">
        <v>353</v>
      </c>
      <c r="G230" s="164" t="s">
        <v>309</v>
      </c>
      <c r="H230" s="165">
        <v>253.6</v>
      </c>
      <c r="I230" s="166"/>
      <c r="J230" s="167">
        <f>ROUND(I230*H230,2)</f>
        <v>0</v>
      </c>
      <c r="K230" s="168"/>
      <c r="L230" s="32"/>
      <c r="M230" s="169" t="s">
        <v>1</v>
      </c>
      <c r="N230" s="170" t="s">
        <v>36</v>
      </c>
      <c r="O230" s="57"/>
      <c r="P230" s="171">
        <f>O230*H230</f>
        <v>0</v>
      </c>
      <c r="Q230" s="171">
        <v>1.0000000000000001E-5</v>
      </c>
      <c r="R230" s="171">
        <f>Q230*H230</f>
        <v>2.5360000000000001E-3</v>
      </c>
      <c r="S230" s="171">
        <v>0</v>
      </c>
      <c r="T230" s="172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73" t="s">
        <v>128</v>
      </c>
      <c r="AT230" s="173" t="s">
        <v>124</v>
      </c>
      <c r="AU230" s="173" t="s">
        <v>81</v>
      </c>
      <c r="AY230" s="16" t="s">
        <v>122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6" t="s">
        <v>79</v>
      </c>
      <c r="BK230" s="174">
        <f>ROUND(I230*H230,2)</f>
        <v>0</v>
      </c>
      <c r="BL230" s="16" t="s">
        <v>128</v>
      </c>
      <c r="BM230" s="173" t="s">
        <v>354</v>
      </c>
    </row>
    <row r="231" spans="1:65" s="13" customFormat="1" ht="11.25">
      <c r="B231" s="175"/>
      <c r="D231" s="176" t="s">
        <v>178</v>
      </c>
      <c r="E231" s="177" t="s">
        <v>1</v>
      </c>
      <c r="F231" s="178" t="s">
        <v>355</v>
      </c>
      <c r="H231" s="179">
        <v>253.6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178</v>
      </c>
      <c r="AU231" s="177" t="s">
        <v>81</v>
      </c>
      <c r="AV231" s="13" t="s">
        <v>81</v>
      </c>
      <c r="AW231" s="13" t="s">
        <v>28</v>
      </c>
      <c r="AX231" s="13" t="s">
        <v>79</v>
      </c>
      <c r="AY231" s="177" t="s">
        <v>122</v>
      </c>
    </row>
    <row r="232" spans="1:65" s="2" customFormat="1" ht="16.5" customHeight="1">
      <c r="A232" s="31"/>
      <c r="B232" s="160"/>
      <c r="C232" s="161" t="s">
        <v>356</v>
      </c>
      <c r="D232" s="161" t="s">
        <v>124</v>
      </c>
      <c r="E232" s="162" t="s">
        <v>357</v>
      </c>
      <c r="F232" s="163" t="s">
        <v>358</v>
      </c>
      <c r="G232" s="164" t="s">
        <v>127</v>
      </c>
      <c r="H232" s="165">
        <v>7.9</v>
      </c>
      <c r="I232" s="166"/>
      <c r="J232" s="167">
        <f>ROUND(I232*H232,2)</f>
        <v>0</v>
      </c>
      <c r="K232" s="168"/>
      <c r="L232" s="32"/>
      <c r="M232" s="169" t="s">
        <v>1</v>
      </c>
      <c r="N232" s="170" t="s">
        <v>36</v>
      </c>
      <c r="O232" s="57"/>
      <c r="P232" s="171">
        <f>O232*H232</f>
        <v>0</v>
      </c>
      <c r="Q232" s="171">
        <v>0</v>
      </c>
      <c r="R232" s="171">
        <f>Q232*H232</f>
        <v>0</v>
      </c>
      <c r="S232" s="171">
        <v>0</v>
      </c>
      <c r="T232" s="172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73" t="s">
        <v>128</v>
      </c>
      <c r="AT232" s="173" t="s">
        <v>124</v>
      </c>
      <c r="AU232" s="173" t="s">
        <v>81</v>
      </c>
      <c r="AY232" s="16" t="s">
        <v>122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6" t="s">
        <v>79</v>
      </c>
      <c r="BK232" s="174">
        <f>ROUND(I232*H232,2)</f>
        <v>0</v>
      </c>
      <c r="BL232" s="16" t="s">
        <v>128</v>
      </c>
      <c r="BM232" s="173" t="s">
        <v>359</v>
      </c>
    </row>
    <row r="233" spans="1:65" s="13" customFormat="1" ht="11.25">
      <c r="B233" s="175"/>
      <c r="D233" s="176" t="s">
        <v>178</v>
      </c>
      <c r="E233" s="177" t="s">
        <v>1</v>
      </c>
      <c r="F233" s="178" t="s">
        <v>360</v>
      </c>
      <c r="H233" s="179">
        <v>7.9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178</v>
      </c>
      <c r="AU233" s="177" t="s">
        <v>81</v>
      </c>
      <c r="AV233" s="13" t="s">
        <v>81</v>
      </c>
      <c r="AW233" s="13" t="s">
        <v>28</v>
      </c>
      <c r="AX233" s="13" t="s">
        <v>79</v>
      </c>
      <c r="AY233" s="177" t="s">
        <v>122</v>
      </c>
    </row>
    <row r="234" spans="1:65" s="12" customFormat="1" ht="22.9" customHeight="1">
      <c r="B234" s="147"/>
      <c r="D234" s="148" t="s">
        <v>70</v>
      </c>
      <c r="E234" s="158" t="s">
        <v>361</v>
      </c>
      <c r="F234" s="158" t="s">
        <v>362</v>
      </c>
      <c r="I234" s="150"/>
      <c r="J234" s="159">
        <f>BK234</f>
        <v>0</v>
      </c>
      <c r="L234" s="147"/>
      <c r="M234" s="152"/>
      <c r="N234" s="153"/>
      <c r="O234" s="153"/>
      <c r="P234" s="154">
        <f>SUM(P235:P239)</f>
        <v>0</v>
      </c>
      <c r="Q234" s="153"/>
      <c r="R234" s="154">
        <f>SUM(R235:R239)</f>
        <v>0</v>
      </c>
      <c r="S234" s="153"/>
      <c r="T234" s="155">
        <f>SUM(T235:T239)</f>
        <v>0</v>
      </c>
      <c r="AR234" s="148" t="s">
        <v>79</v>
      </c>
      <c r="AT234" s="156" t="s">
        <v>70</v>
      </c>
      <c r="AU234" s="156" t="s">
        <v>79</v>
      </c>
      <c r="AY234" s="148" t="s">
        <v>122</v>
      </c>
      <c r="BK234" s="157">
        <f>SUM(BK235:BK239)</f>
        <v>0</v>
      </c>
    </row>
    <row r="235" spans="1:65" s="2" customFormat="1" ht="21.75" customHeight="1">
      <c r="A235" s="31"/>
      <c r="B235" s="160"/>
      <c r="C235" s="161" t="s">
        <v>363</v>
      </c>
      <c r="D235" s="161" t="s">
        <v>124</v>
      </c>
      <c r="E235" s="162" t="s">
        <v>364</v>
      </c>
      <c r="F235" s="163" t="s">
        <v>365</v>
      </c>
      <c r="G235" s="164" t="s">
        <v>255</v>
      </c>
      <c r="H235" s="165">
        <v>891.76700000000005</v>
      </c>
      <c r="I235" s="166"/>
      <c r="J235" s="167">
        <f>ROUND(I235*H235,2)</f>
        <v>0</v>
      </c>
      <c r="K235" s="168"/>
      <c r="L235" s="32"/>
      <c r="M235" s="169" t="s">
        <v>1</v>
      </c>
      <c r="N235" s="170" t="s">
        <v>36</v>
      </c>
      <c r="O235" s="57"/>
      <c r="P235" s="171">
        <f>O235*H235</f>
        <v>0</v>
      </c>
      <c r="Q235" s="171">
        <v>0</v>
      </c>
      <c r="R235" s="171">
        <f>Q235*H235</f>
        <v>0</v>
      </c>
      <c r="S235" s="171">
        <v>0</v>
      </c>
      <c r="T235" s="172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73" t="s">
        <v>128</v>
      </c>
      <c r="AT235" s="173" t="s">
        <v>124</v>
      </c>
      <c r="AU235" s="173" t="s">
        <v>81</v>
      </c>
      <c r="AY235" s="16" t="s">
        <v>122</v>
      </c>
      <c r="BE235" s="174">
        <f>IF(N235="základní",J235,0)</f>
        <v>0</v>
      </c>
      <c r="BF235" s="174">
        <f>IF(N235="snížená",J235,0)</f>
        <v>0</v>
      </c>
      <c r="BG235" s="174">
        <f>IF(N235="zákl. přenesená",J235,0)</f>
        <v>0</v>
      </c>
      <c r="BH235" s="174">
        <f>IF(N235="sníž. přenesená",J235,0)</f>
        <v>0</v>
      </c>
      <c r="BI235" s="174">
        <f>IF(N235="nulová",J235,0)</f>
        <v>0</v>
      </c>
      <c r="BJ235" s="16" t="s">
        <v>79</v>
      </c>
      <c r="BK235" s="174">
        <f>ROUND(I235*H235,2)</f>
        <v>0</v>
      </c>
      <c r="BL235" s="16" t="s">
        <v>128</v>
      </c>
      <c r="BM235" s="173" t="s">
        <v>366</v>
      </c>
    </row>
    <row r="236" spans="1:65" s="13" customFormat="1" ht="11.25">
      <c r="B236" s="175"/>
      <c r="D236" s="176" t="s">
        <v>178</v>
      </c>
      <c r="E236" s="177" t="s">
        <v>1</v>
      </c>
      <c r="F236" s="178" t="s">
        <v>367</v>
      </c>
      <c r="H236" s="179">
        <v>891.58500000000004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178</v>
      </c>
      <c r="AU236" s="177" t="s">
        <v>81</v>
      </c>
      <c r="AV236" s="13" t="s">
        <v>81</v>
      </c>
      <c r="AW236" s="13" t="s">
        <v>28</v>
      </c>
      <c r="AX236" s="13" t="s">
        <v>71</v>
      </c>
      <c r="AY236" s="177" t="s">
        <v>122</v>
      </c>
    </row>
    <row r="237" spans="1:65" s="13" customFormat="1" ht="11.25">
      <c r="B237" s="175"/>
      <c r="D237" s="176" t="s">
        <v>178</v>
      </c>
      <c r="E237" s="177" t="s">
        <v>1</v>
      </c>
      <c r="F237" s="178" t="s">
        <v>368</v>
      </c>
      <c r="H237" s="179">
        <v>0.182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178</v>
      </c>
      <c r="AU237" s="177" t="s">
        <v>81</v>
      </c>
      <c r="AV237" s="13" t="s">
        <v>81</v>
      </c>
      <c r="AW237" s="13" t="s">
        <v>28</v>
      </c>
      <c r="AX237" s="13" t="s">
        <v>71</v>
      </c>
      <c r="AY237" s="177" t="s">
        <v>122</v>
      </c>
    </row>
    <row r="238" spans="1:65" s="14" customFormat="1" ht="11.25">
      <c r="B238" s="184"/>
      <c r="D238" s="176" t="s">
        <v>178</v>
      </c>
      <c r="E238" s="185" t="s">
        <v>1</v>
      </c>
      <c r="F238" s="186" t="s">
        <v>181</v>
      </c>
      <c r="H238" s="187">
        <v>891.76700000000005</v>
      </c>
      <c r="I238" s="188"/>
      <c r="L238" s="184"/>
      <c r="M238" s="189"/>
      <c r="N238" s="190"/>
      <c r="O238" s="190"/>
      <c r="P238" s="190"/>
      <c r="Q238" s="190"/>
      <c r="R238" s="190"/>
      <c r="S238" s="190"/>
      <c r="T238" s="191"/>
      <c r="AT238" s="185" t="s">
        <v>178</v>
      </c>
      <c r="AU238" s="185" t="s">
        <v>81</v>
      </c>
      <c r="AV238" s="14" t="s">
        <v>128</v>
      </c>
      <c r="AW238" s="14" t="s">
        <v>28</v>
      </c>
      <c r="AX238" s="14" t="s">
        <v>79</v>
      </c>
      <c r="AY238" s="185" t="s">
        <v>122</v>
      </c>
    </row>
    <row r="239" spans="1:65" s="2" customFormat="1" ht="21.75" customHeight="1">
      <c r="A239" s="31"/>
      <c r="B239" s="160"/>
      <c r="C239" s="161" t="s">
        <v>369</v>
      </c>
      <c r="D239" s="161" t="s">
        <v>124</v>
      </c>
      <c r="E239" s="162" t="s">
        <v>370</v>
      </c>
      <c r="F239" s="163" t="s">
        <v>371</v>
      </c>
      <c r="G239" s="164" t="s">
        <v>255</v>
      </c>
      <c r="H239" s="165">
        <v>60.685000000000002</v>
      </c>
      <c r="I239" s="166"/>
      <c r="J239" s="167">
        <f>ROUND(I239*H239,2)</f>
        <v>0</v>
      </c>
      <c r="K239" s="168"/>
      <c r="L239" s="32"/>
      <c r="M239" s="169" t="s">
        <v>1</v>
      </c>
      <c r="N239" s="170" t="s">
        <v>36</v>
      </c>
      <c r="O239" s="57"/>
      <c r="P239" s="171">
        <f>O239*H239</f>
        <v>0</v>
      </c>
      <c r="Q239" s="171">
        <v>0</v>
      </c>
      <c r="R239" s="171">
        <f>Q239*H239</f>
        <v>0</v>
      </c>
      <c r="S239" s="171">
        <v>0</v>
      </c>
      <c r="T239" s="172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73" t="s">
        <v>128</v>
      </c>
      <c r="AT239" s="173" t="s">
        <v>124</v>
      </c>
      <c r="AU239" s="173" t="s">
        <v>81</v>
      </c>
      <c r="AY239" s="16" t="s">
        <v>122</v>
      </c>
      <c r="BE239" s="174">
        <f>IF(N239="základní",J239,0)</f>
        <v>0</v>
      </c>
      <c r="BF239" s="174">
        <f>IF(N239="snížená",J239,0)</f>
        <v>0</v>
      </c>
      <c r="BG239" s="174">
        <f>IF(N239="zákl. přenesená",J239,0)</f>
        <v>0</v>
      </c>
      <c r="BH239" s="174">
        <f>IF(N239="sníž. přenesená",J239,0)</f>
        <v>0</v>
      </c>
      <c r="BI239" s="174">
        <f>IF(N239="nulová",J239,0)</f>
        <v>0</v>
      </c>
      <c r="BJ239" s="16" t="s">
        <v>79</v>
      </c>
      <c r="BK239" s="174">
        <f>ROUND(I239*H239,2)</f>
        <v>0</v>
      </c>
      <c r="BL239" s="16" t="s">
        <v>128</v>
      </c>
      <c r="BM239" s="173" t="s">
        <v>372</v>
      </c>
    </row>
    <row r="240" spans="1:65" s="12" customFormat="1" ht="22.9" customHeight="1">
      <c r="B240" s="147"/>
      <c r="D240" s="148" t="s">
        <v>70</v>
      </c>
      <c r="E240" s="158" t="s">
        <v>373</v>
      </c>
      <c r="F240" s="158" t="s">
        <v>374</v>
      </c>
      <c r="I240" s="150"/>
      <c r="J240" s="159">
        <f>BK240</f>
        <v>0</v>
      </c>
      <c r="L240" s="147"/>
      <c r="M240" s="152"/>
      <c r="N240" s="153"/>
      <c r="O240" s="153"/>
      <c r="P240" s="154">
        <f>SUM(P241:P249)</f>
        <v>0</v>
      </c>
      <c r="Q240" s="153"/>
      <c r="R240" s="154">
        <f>SUM(R241:R249)</f>
        <v>0</v>
      </c>
      <c r="S240" s="153"/>
      <c r="T240" s="155">
        <f>SUM(T241:T249)</f>
        <v>0</v>
      </c>
      <c r="AR240" s="148" t="s">
        <v>79</v>
      </c>
      <c r="AT240" s="156" t="s">
        <v>70</v>
      </c>
      <c r="AU240" s="156" t="s">
        <v>79</v>
      </c>
      <c r="AY240" s="148" t="s">
        <v>122</v>
      </c>
      <c r="BK240" s="157">
        <f>SUM(BK241:BK249)</f>
        <v>0</v>
      </c>
    </row>
    <row r="241" spans="1:65" s="2" customFormat="1" ht="16.5" customHeight="1">
      <c r="A241" s="31"/>
      <c r="B241" s="160"/>
      <c r="C241" s="161" t="s">
        <v>375</v>
      </c>
      <c r="D241" s="161" t="s">
        <v>124</v>
      </c>
      <c r="E241" s="162" t="s">
        <v>376</v>
      </c>
      <c r="F241" s="163" t="s">
        <v>377</v>
      </c>
      <c r="G241" s="164" t="s">
        <v>255</v>
      </c>
      <c r="H241" s="165">
        <v>1158.951</v>
      </c>
      <c r="I241" s="166"/>
      <c r="J241" s="167">
        <f>ROUND(I241*H241,2)</f>
        <v>0</v>
      </c>
      <c r="K241" s="168"/>
      <c r="L241" s="32"/>
      <c r="M241" s="169" t="s">
        <v>1</v>
      </c>
      <c r="N241" s="170" t="s">
        <v>36</v>
      </c>
      <c r="O241" s="57"/>
      <c r="P241" s="171">
        <f>O241*H241</f>
        <v>0</v>
      </c>
      <c r="Q241" s="171">
        <v>0</v>
      </c>
      <c r="R241" s="171">
        <f>Q241*H241</f>
        <v>0</v>
      </c>
      <c r="S241" s="171">
        <v>0</v>
      </c>
      <c r="T241" s="172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73" t="s">
        <v>128</v>
      </c>
      <c r="AT241" s="173" t="s">
        <v>124</v>
      </c>
      <c r="AU241" s="173" t="s">
        <v>81</v>
      </c>
      <c r="AY241" s="16" t="s">
        <v>122</v>
      </c>
      <c r="BE241" s="174">
        <f>IF(N241="základní",J241,0)</f>
        <v>0</v>
      </c>
      <c r="BF241" s="174">
        <f>IF(N241="snížená",J241,0)</f>
        <v>0</v>
      </c>
      <c r="BG241" s="174">
        <f>IF(N241="zákl. přenesená",J241,0)</f>
        <v>0</v>
      </c>
      <c r="BH241" s="174">
        <f>IF(N241="sníž. přenesená",J241,0)</f>
        <v>0</v>
      </c>
      <c r="BI241" s="174">
        <f>IF(N241="nulová",J241,0)</f>
        <v>0</v>
      </c>
      <c r="BJ241" s="16" t="s">
        <v>79</v>
      </c>
      <c r="BK241" s="174">
        <f>ROUND(I241*H241,2)</f>
        <v>0</v>
      </c>
      <c r="BL241" s="16" t="s">
        <v>128</v>
      </c>
      <c r="BM241" s="173" t="s">
        <v>378</v>
      </c>
    </row>
    <row r="242" spans="1:65" s="13" customFormat="1" ht="11.25">
      <c r="B242" s="175"/>
      <c r="D242" s="176" t="s">
        <v>178</v>
      </c>
      <c r="E242" s="177" t="s">
        <v>1</v>
      </c>
      <c r="F242" s="178" t="s">
        <v>379</v>
      </c>
      <c r="H242" s="179">
        <v>109.889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178</v>
      </c>
      <c r="AU242" s="177" t="s">
        <v>81</v>
      </c>
      <c r="AV242" s="13" t="s">
        <v>81</v>
      </c>
      <c r="AW242" s="13" t="s">
        <v>28</v>
      </c>
      <c r="AX242" s="13" t="s">
        <v>71</v>
      </c>
      <c r="AY242" s="177" t="s">
        <v>122</v>
      </c>
    </row>
    <row r="243" spans="1:65" s="13" customFormat="1" ht="11.25">
      <c r="B243" s="175"/>
      <c r="D243" s="176" t="s">
        <v>178</v>
      </c>
      <c r="E243" s="177" t="s">
        <v>1</v>
      </c>
      <c r="F243" s="178" t="s">
        <v>380</v>
      </c>
      <c r="H243" s="179">
        <v>258.04899999999998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178</v>
      </c>
      <c r="AU243" s="177" t="s">
        <v>81</v>
      </c>
      <c r="AV243" s="13" t="s">
        <v>81</v>
      </c>
      <c r="AW243" s="13" t="s">
        <v>28</v>
      </c>
      <c r="AX243" s="13" t="s">
        <v>71</v>
      </c>
      <c r="AY243" s="177" t="s">
        <v>122</v>
      </c>
    </row>
    <row r="244" spans="1:65" s="13" customFormat="1" ht="11.25">
      <c r="B244" s="175"/>
      <c r="D244" s="176" t="s">
        <v>178</v>
      </c>
      <c r="E244" s="177" t="s">
        <v>1</v>
      </c>
      <c r="F244" s="178" t="s">
        <v>381</v>
      </c>
      <c r="H244" s="179">
        <v>129.333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178</v>
      </c>
      <c r="AU244" s="177" t="s">
        <v>81</v>
      </c>
      <c r="AV244" s="13" t="s">
        <v>81</v>
      </c>
      <c r="AW244" s="13" t="s">
        <v>28</v>
      </c>
      <c r="AX244" s="13" t="s">
        <v>71</v>
      </c>
      <c r="AY244" s="177" t="s">
        <v>122</v>
      </c>
    </row>
    <row r="245" spans="1:65" s="13" customFormat="1" ht="11.25">
      <c r="B245" s="175"/>
      <c r="D245" s="176" t="s">
        <v>178</v>
      </c>
      <c r="E245" s="177" t="s">
        <v>1</v>
      </c>
      <c r="F245" s="178" t="s">
        <v>382</v>
      </c>
      <c r="H245" s="179">
        <v>646.31899999999996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178</v>
      </c>
      <c r="AU245" s="177" t="s">
        <v>81</v>
      </c>
      <c r="AV245" s="13" t="s">
        <v>81</v>
      </c>
      <c r="AW245" s="13" t="s">
        <v>28</v>
      </c>
      <c r="AX245" s="13" t="s">
        <v>71</v>
      </c>
      <c r="AY245" s="177" t="s">
        <v>122</v>
      </c>
    </row>
    <row r="246" spans="1:65" s="13" customFormat="1" ht="11.25">
      <c r="B246" s="175"/>
      <c r="D246" s="176" t="s">
        <v>178</v>
      </c>
      <c r="E246" s="177" t="s">
        <v>1</v>
      </c>
      <c r="F246" s="178" t="s">
        <v>383</v>
      </c>
      <c r="H246" s="179">
        <v>13.773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178</v>
      </c>
      <c r="AU246" s="177" t="s">
        <v>81</v>
      </c>
      <c r="AV246" s="13" t="s">
        <v>81</v>
      </c>
      <c r="AW246" s="13" t="s">
        <v>28</v>
      </c>
      <c r="AX246" s="13" t="s">
        <v>71</v>
      </c>
      <c r="AY246" s="177" t="s">
        <v>122</v>
      </c>
    </row>
    <row r="247" spans="1:65" s="13" customFormat="1" ht="11.25">
      <c r="B247" s="175"/>
      <c r="D247" s="176" t="s">
        <v>178</v>
      </c>
      <c r="E247" s="177" t="s">
        <v>1</v>
      </c>
      <c r="F247" s="178" t="s">
        <v>384</v>
      </c>
      <c r="H247" s="179">
        <v>1.153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178</v>
      </c>
      <c r="AU247" s="177" t="s">
        <v>81</v>
      </c>
      <c r="AV247" s="13" t="s">
        <v>81</v>
      </c>
      <c r="AW247" s="13" t="s">
        <v>28</v>
      </c>
      <c r="AX247" s="13" t="s">
        <v>71</v>
      </c>
      <c r="AY247" s="177" t="s">
        <v>122</v>
      </c>
    </row>
    <row r="248" spans="1:65" s="13" customFormat="1" ht="11.25">
      <c r="B248" s="175"/>
      <c r="D248" s="176" t="s">
        <v>178</v>
      </c>
      <c r="E248" s="177" t="s">
        <v>1</v>
      </c>
      <c r="F248" s="178" t="s">
        <v>385</v>
      </c>
      <c r="H248" s="179">
        <v>0.435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178</v>
      </c>
      <c r="AU248" s="177" t="s">
        <v>81</v>
      </c>
      <c r="AV248" s="13" t="s">
        <v>81</v>
      </c>
      <c r="AW248" s="13" t="s">
        <v>28</v>
      </c>
      <c r="AX248" s="13" t="s">
        <v>71</v>
      </c>
      <c r="AY248" s="177" t="s">
        <v>122</v>
      </c>
    </row>
    <row r="249" spans="1:65" s="14" customFormat="1" ht="11.25">
      <c r="B249" s="184"/>
      <c r="D249" s="176" t="s">
        <v>178</v>
      </c>
      <c r="E249" s="185" t="s">
        <v>1</v>
      </c>
      <c r="F249" s="186" t="s">
        <v>181</v>
      </c>
      <c r="H249" s="187">
        <v>1158.9509999999998</v>
      </c>
      <c r="I249" s="188"/>
      <c r="L249" s="184"/>
      <c r="M249" s="203"/>
      <c r="N249" s="204"/>
      <c r="O249" s="204"/>
      <c r="P249" s="204"/>
      <c r="Q249" s="204"/>
      <c r="R249" s="204"/>
      <c r="S249" s="204"/>
      <c r="T249" s="205"/>
      <c r="AT249" s="185" t="s">
        <v>178</v>
      </c>
      <c r="AU249" s="185" t="s">
        <v>81</v>
      </c>
      <c r="AV249" s="14" t="s">
        <v>128</v>
      </c>
      <c r="AW249" s="14" t="s">
        <v>28</v>
      </c>
      <c r="AX249" s="14" t="s">
        <v>79</v>
      </c>
      <c r="AY249" s="185" t="s">
        <v>122</v>
      </c>
    </row>
    <row r="250" spans="1:65" s="2" customFormat="1" ht="6.95" customHeight="1">
      <c r="A250" s="31"/>
      <c r="B250" s="46"/>
      <c r="C250" s="47"/>
      <c r="D250" s="47"/>
      <c r="E250" s="47"/>
      <c r="F250" s="47"/>
      <c r="G250" s="47"/>
      <c r="H250" s="47"/>
      <c r="I250" s="119"/>
      <c r="J250" s="47"/>
      <c r="K250" s="47"/>
      <c r="L250" s="32"/>
      <c r="M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</sheetData>
  <autoFilter ref="C123:K24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topLeftCell="A134" workbookViewId="0">
      <selection activeCell="J120" sqref="J1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49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91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3.25" customHeight="1">
      <c r="B7" s="19"/>
      <c r="E7" s="250" t="str">
        <f>'Rekapitulace stavby'!K6</f>
        <v>Chotovinský potok, ř. km 0,000 - 0,221 Sezimovo Ústí - rekonstrukce nábřežních zdí</v>
      </c>
      <c r="F7" s="251"/>
      <c r="G7" s="251"/>
      <c r="H7" s="251"/>
      <c r="I7" s="9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customHeight="1">
      <c r="A9" s="31"/>
      <c r="B9" s="32"/>
      <c r="C9" s="31"/>
      <c r="D9" s="31"/>
      <c r="E9" s="211" t="s">
        <v>386</v>
      </c>
      <c r="F9" s="252"/>
      <c r="G9" s="252"/>
      <c r="H9" s="252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3"/>
      <c r="F18" s="233"/>
      <c r="G18" s="233"/>
      <c r="H18" s="233"/>
      <c r="I18" s="9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8" t="s">
        <v>1</v>
      </c>
      <c r="F27" s="238"/>
      <c r="G27" s="238"/>
      <c r="H27" s="238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31</v>
      </c>
      <c r="E30" s="31"/>
      <c r="F30" s="31"/>
      <c r="G30" s="31"/>
      <c r="H30" s="31"/>
      <c r="I30" s="95"/>
      <c r="J30" s="70">
        <f>ROUND(J123,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103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35</v>
      </c>
      <c r="E33" s="26" t="s">
        <v>36</v>
      </c>
      <c r="F33" s="105">
        <f>ROUND((SUM(BE123:BE147)),  2)</f>
        <v>0</v>
      </c>
      <c r="G33" s="31"/>
      <c r="H33" s="31"/>
      <c r="I33" s="106">
        <v>0.21</v>
      </c>
      <c r="J33" s="105">
        <f>ROUND(((SUM(BE123:BE147))*I33),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105">
        <f>ROUND((SUM(BF123:BF147)),  2)</f>
        <v>0</v>
      </c>
      <c r="G34" s="31"/>
      <c r="H34" s="31"/>
      <c r="I34" s="106">
        <v>0.15</v>
      </c>
      <c r="J34" s="105">
        <f>ROUND(((SUM(BF123:BF147))*I34),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105">
        <f>ROUND((SUM(BG123:BG147)),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105">
        <f>ROUND((SUM(BH123:BH147)),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5">
        <f>ROUND((SUM(BI123:BI147)),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41</v>
      </c>
      <c r="E39" s="59"/>
      <c r="F39" s="59"/>
      <c r="G39" s="109" t="s">
        <v>42</v>
      </c>
      <c r="H39" s="110" t="s">
        <v>43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114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15" t="s">
        <v>47</v>
      </c>
      <c r="G61" s="44" t="s">
        <v>46</v>
      </c>
      <c r="H61" s="34"/>
      <c r="I61" s="116"/>
      <c r="J61" s="11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15" t="s">
        <v>47</v>
      </c>
      <c r="G76" s="44" t="s">
        <v>46</v>
      </c>
      <c r="H76" s="34"/>
      <c r="I76" s="116"/>
      <c r="J76" s="11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1"/>
      <c r="D85" s="31"/>
      <c r="E85" s="250" t="str">
        <f>E7</f>
        <v>Chotovinský potok, ř. km 0,000 - 0,221 Sezimovo Ústí - rekonstrukce nábřežních zdí</v>
      </c>
      <c r="F85" s="251"/>
      <c r="G85" s="251"/>
      <c r="H85" s="25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24.75" customHeight="1">
      <c r="A87" s="31"/>
      <c r="B87" s="32"/>
      <c r="C87" s="31"/>
      <c r="D87" s="31"/>
      <c r="E87" s="211" t="str">
        <f>E9</f>
        <v>3584b - SO 02 - oprava spárování nábřežních zdí a odstranění nánosů</v>
      </c>
      <c r="F87" s="252"/>
      <c r="G87" s="252"/>
      <c r="H87" s="252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96" t="s">
        <v>29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95</v>
      </c>
      <c r="D94" s="107"/>
      <c r="E94" s="107"/>
      <c r="F94" s="107"/>
      <c r="G94" s="107"/>
      <c r="H94" s="107"/>
      <c r="I94" s="122"/>
      <c r="J94" s="123" t="s">
        <v>96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97</v>
      </c>
      <c r="D96" s="31"/>
      <c r="E96" s="31"/>
      <c r="F96" s="31"/>
      <c r="G96" s="31"/>
      <c r="H96" s="31"/>
      <c r="I96" s="95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25"/>
      <c r="D97" s="126" t="s">
        <v>99</v>
      </c>
      <c r="E97" s="127"/>
      <c r="F97" s="127"/>
      <c r="G97" s="127"/>
      <c r="H97" s="127"/>
      <c r="I97" s="128"/>
      <c r="J97" s="129">
        <f>J124</f>
        <v>0</v>
      </c>
      <c r="L97" s="125"/>
    </row>
    <row r="98" spans="1:31" s="10" customFormat="1" ht="19.899999999999999" customHeight="1">
      <c r="B98" s="130"/>
      <c r="D98" s="131" t="s">
        <v>100</v>
      </c>
      <c r="E98" s="132"/>
      <c r="F98" s="132"/>
      <c r="G98" s="132"/>
      <c r="H98" s="132"/>
      <c r="I98" s="133"/>
      <c r="J98" s="134">
        <f>J125</f>
        <v>0</v>
      </c>
      <c r="L98" s="130"/>
    </row>
    <row r="99" spans="1:31" s="10" customFormat="1" ht="19.899999999999999" customHeight="1">
      <c r="B99" s="130"/>
      <c r="D99" s="131" t="s">
        <v>101</v>
      </c>
      <c r="E99" s="132"/>
      <c r="F99" s="132"/>
      <c r="G99" s="132"/>
      <c r="H99" s="132"/>
      <c r="I99" s="133"/>
      <c r="J99" s="134">
        <f>J132</f>
        <v>0</v>
      </c>
      <c r="L99" s="130"/>
    </row>
    <row r="100" spans="1:31" s="10" customFormat="1" ht="19.899999999999999" customHeight="1">
      <c r="B100" s="130"/>
      <c r="D100" s="131" t="s">
        <v>103</v>
      </c>
      <c r="E100" s="132"/>
      <c r="F100" s="132"/>
      <c r="G100" s="132"/>
      <c r="H100" s="132"/>
      <c r="I100" s="133"/>
      <c r="J100" s="134">
        <f>J134</f>
        <v>0</v>
      </c>
      <c r="L100" s="130"/>
    </row>
    <row r="101" spans="1:31" s="10" customFormat="1" ht="19.899999999999999" customHeight="1">
      <c r="B101" s="130"/>
      <c r="D101" s="131" t="s">
        <v>104</v>
      </c>
      <c r="E101" s="132"/>
      <c r="F101" s="132"/>
      <c r="G101" s="132"/>
      <c r="H101" s="132"/>
      <c r="I101" s="133"/>
      <c r="J101" s="134">
        <f>J137</f>
        <v>0</v>
      </c>
      <c r="L101" s="130"/>
    </row>
    <row r="102" spans="1:31" s="10" customFormat="1" ht="19.899999999999999" customHeight="1">
      <c r="B102" s="130"/>
      <c r="D102" s="131" t="s">
        <v>105</v>
      </c>
      <c r="E102" s="132"/>
      <c r="F102" s="132"/>
      <c r="G102" s="132"/>
      <c r="H102" s="132"/>
      <c r="I102" s="133"/>
      <c r="J102" s="134">
        <f>J141</f>
        <v>0</v>
      </c>
      <c r="L102" s="130"/>
    </row>
    <row r="103" spans="1:31" s="10" customFormat="1" ht="19.899999999999999" customHeight="1">
      <c r="B103" s="130"/>
      <c r="D103" s="131" t="s">
        <v>106</v>
      </c>
      <c r="E103" s="132"/>
      <c r="F103" s="132"/>
      <c r="G103" s="132"/>
      <c r="H103" s="132"/>
      <c r="I103" s="133"/>
      <c r="J103" s="134">
        <f>J143</f>
        <v>0</v>
      </c>
      <c r="L103" s="130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95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46"/>
      <c r="C105" s="47"/>
      <c r="D105" s="47"/>
      <c r="E105" s="47"/>
      <c r="F105" s="47"/>
      <c r="G105" s="47"/>
      <c r="H105" s="47"/>
      <c r="I105" s="119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48"/>
      <c r="C109" s="49"/>
      <c r="D109" s="49"/>
      <c r="E109" s="49"/>
      <c r="F109" s="49"/>
      <c r="G109" s="49"/>
      <c r="H109" s="49"/>
      <c r="I109" s="120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107</v>
      </c>
      <c r="D110" s="31"/>
      <c r="E110" s="31"/>
      <c r="F110" s="31"/>
      <c r="G110" s="31"/>
      <c r="H110" s="31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95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3.25" customHeight="1">
      <c r="A113" s="31"/>
      <c r="B113" s="32"/>
      <c r="C113" s="31"/>
      <c r="D113" s="31"/>
      <c r="E113" s="250" t="str">
        <f>E7</f>
        <v>Chotovinský potok, ř. km 0,000 - 0,221 Sezimovo Ústí - rekonstrukce nábřežních zdí</v>
      </c>
      <c r="F113" s="251"/>
      <c r="G113" s="251"/>
      <c r="H113" s="251"/>
      <c r="I113" s="95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92</v>
      </c>
      <c r="D114" s="31"/>
      <c r="E114" s="31"/>
      <c r="F114" s="31"/>
      <c r="G114" s="31"/>
      <c r="H114" s="31"/>
      <c r="I114" s="95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4.75" customHeight="1">
      <c r="A115" s="31"/>
      <c r="B115" s="32"/>
      <c r="C115" s="31"/>
      <c r="D115" s="31"/>
      <c r="E115" s="211" t="str">
        <f>E9</f>
        <v>3584b - SO 02 - oprava spárování nábřežních zdí a odstranění nánosů</v>
      </c>
      <c r="F115" s="252"/>
      <c r="G115" s="252"/>
      <c r="H115" s="252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95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 xml:space="preserve"> </v>
      </c>
      <c r="G117" s="31"/>
      <c r="H117" s="31"/>
      <c r="I117" s="96" t="s">
        <v>22</v>
      </c>
      <c r="J117" s="54" t="str">
        <f>IF(J12="","",J12)</f>
        <v/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95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1"/>
      <c r="E119" s="31"/>
      <c r="F119" s="24" t="str">
        <f>E15</f>
        <v xml:space="preserve"> </v>
      </c>
      <c r="G119" s="31"/>
      <c r="H119" s="31"/>
      <c r="I119" s="96" t="s">
        <v>27</v>
      </c>
      <c r="J119" s="29" t="str">
        <f>E21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26</v>
      </c>
      <c r="D120" s="31"/>
      <c r="E120" s="31"/>
      <c r="F120" s="24" t="str">
        <f>IF(E18="","",E18)</f>
        <v/>
      </c>
      <c r="G120" s="31"/>
      <c r="H120" s="31"/>
      <c r="I120" s="96" t="s">
        <v>29</v>
      </c>
      <c r="J120" s="29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95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35"/>
      <c r="B122" s="136"/>
      <c r="C122" s="137" t="s">
        <v>108</v>
      </c>
      <c r="D122" s="138" t="s">
        <v>56</v>
      </c>
      <c r="E122" s="138" t="s">
        <v>52</v>
      </c>
      <c r="F122" s="138" t="s">
        <v>53</v>
      </c>
      <c r="G122" s="138" t="s">
        <v>109</v>
      </c>
      <c r="H122" s="138" t="s">
        <v>110</v>
      </c>
      <c r="I122" s="139" t="s">
        <v>111</v>
      </c>
      <c r="J122" s="140" t="s">
        <v>96</v>
      </c>
      <c r="K122" s="141" t="s">
        <v>112</v>
      </c>
      <c r="L122" s="142"/>
      <c r="M122" s="61" t="s">
        <v>1</v>
      </c>
      <c r="N122" s="62" t="s">
        <v>35</v>
      </c>
      <c r="O122" s="62" t="s">
        <v>113</v>
      </c>
      <c r="P122" s="62" t="s">
        <v>114</v>
      </c>
      <c r="Q122" s="62" t="s">
        <v>115</v>
      </c>
      <c r="R122" s="62" t="s">
        <v>116</v>
      </c>
      <c r="S122" s="62" t="s">
        <v>117</v>
      </c>
      <c r="T122" s="63" t="s">
        <v>118</v>
      </c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</row>
    <row r="123" spans="1:65" s="2" customFormat="1" ht="22.9" customHeight="1">
      <c r="A123" s="31"/>
      <c r="B123" s="32"/>
      <c r="C123" s="68" t="s">
        <v>119</v>
      </c>
      <c r="D123" s="31"/>
      <c r="E123" s="31"/>
      <c r="F123" s="31"/>
      <c r="G123" s="31"/>
      <c r="H123" s="31"/>
      <c r="I123" s="95"/>
      <c r="J123" s="143">
        <f>BK123</f>
        <v>0</v>
      </c>
      <c r="K123" s="31"/>
      <c r="L123" s="32"/>
      <c r="M123" s="64"/>
      <c r="N123" s="55"/>
      <c r="O123" s="65"/>
      <c r="P123" s="144">
        <f>P124</f>
        <v>0</v>
      </c>
      <c r="Q123" s="65"/>
      <c r="R123" s="144">
        <f>R124</f>
        <v>15.723307309999999</v>
      </c>
      <c r="S123" s="65"/>
      <c r="T123" s="145">
        <f>T124</f>
        <v>12.572583119999999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70</v>
      </c>
      <c r="AU123" s="16" t="s">
        <v>98</v>
      </c>
      <c r="BK123" s="146">
        <f>BK124</f>
        <v>0</v>
      </c>
    </row>
    <row r="124" spans="1:65" s="12" customFormat="1" ht="25.9" customHeight="1">
      <c r="B124" s="147"/>
      <c r="D124" s="148" t="s">
        <v>70</v>
      </c>
      <c r="E124" s="149" t="s">
        <v>120</v>
      </c>
      <c r="F124" s="149" t="s">
        <v>121</v>
      </c>
      <c r="I124" s="150"/>
      <c r="J124" s="151">
        <f>BK124</f>
        <v>0</v>
      </c>
      <c r="L124" s="147"/>
      <c r="M124" s="152"/>
      <c r="N124" s="153"/>
      <c r="O124" s="153"/>
      <c r="P124" s="154">
        <f>P125+P132+P134+P137+P141+P143</f>
        <v>0</v>
      </c>
      <c r="Q124" s="153"/>
      <c r="R124" s="154">
        <f>R125+R132+R134+R137+R141+R143</f>
        <v>15.723307309999999</v>
      </c>
      <c r="S124" s="153"/>
      <c r="T124" s="155">
        <f>T125+T132+T134+T137+T141+T143</f>
        <v>12.572583119999999</v>
      </c>
      <c r="AR124" s="148" t="s">
        <v>79</v>
      </c>
      <c r="AT124" s="156" t="s">
        <v>70</v>
      </c>
      <c r="AU124" s="156" t="s">
        <v>71</v>
      </c>
      <c r="AY124" s="148" t="s">
        <v>122</v>
      </c>
      <c r="BK124" s="157">
        <f>BK125+BK132+BK134+BK137+BK141+BK143</f>
        <v>0</v>
      </c>
    </row>
    <row r="125" spans="1:65" s="12" customFormat="1" ht="22.9" customHeight="1">
      <c r="B125" s="147"/>
      <c r="D125" s="148" t="s">
        <v>70</v>
      </c>
      <c r="E125" s="158" t="s">
        <v>79</v>
      </c>
      <c r="F125" s="158" t="s">
        <v>123</v>
      </c>
      <c r="I125" s="150"/>
      <c r="J125" s="159">
        <f>BK125</f>
        <v>0</v>
      </c>
      <c r="L125" s="147"/>
      <c r="M125" s="152"/>
      <c r="N125" s="153"/>
      <c r="O125" s="153"/>
      <c r="P125" s="154">
        <f>SUM(P126:P131)</f>
        <v>0</v>
      </c>
      <c r="Q125" s="153"/>
      <c r="R125" s="154">
        <f>SUM(R126:R131)</f>
        <v>6.5902100000000005E-2</v>
      </c>
      <c r="S125" s="153"/>
      <c r="T125" s="155">
        <f>SUM(T126:T131)</f>
        <v>0</v>
      </c>
      <c r="AR125" s="148" t="s">
        <v>79</v>
      </c>
      <c r="AT125" s="156" t="s">
        <v>70</v>
      </c>
      <c r="AU125" s="156" t="s">
        <v>79</v>
      </c>
      <c r="AY125" s="148" t="s">
        <v>122</v>
      </c>
      <c r="BK125" s="157">
        <f>SUM(BK126:BK131)</f>
        <v>0</v>
      </c>
    </row>
    <row r="126" spans="1:65" s="2" customFormat="1" ht="21.75" customHeight="1">
      <c r="A126" s="31"/>
      <c r="B126" s="160"/>
      <c r="C126" s="161" t="s">
        <v>79</v>
      </c>
      <c r="D126" s="161" t="s">
        <v>124</v>
      </c>
      <c r="E126" s="162" t="s">
        <v>387</v>
      </c>
      <c r="F126" s="163" t="s">
        <v>388</v>
      </c>
      <c r="G126" s="164" t="s">
        <v>168</v>
      </c>
      <c r="H126" s="165">
        <v>311.07</v>
      </c>
      <c r="I126" s="166"/>
      <c r="J126" s="167">
        <f>ROUND(I126*H126,2)</f>
        <v>0</v>
      </c>
      <c r="K126" s="168"/>
      <c r="L126" s="32"/>
      <c r="M126" s="169" t="s">
        <v>1</v>
      </c>
      <c r="N126" s="170" t="s">
        <v>36</v>
      </c>
      <c r="O126" s="57"/>
      <c r="P126" s="171">
        <f>O126*H126</f>
        <v>0</v>
      </c>
      <c r="Q126" s="171">
        <v>0</v>
      </c>
      <c r="R126" s="171">
        <f>Q126*H126</f>
        <v>0</v>
      </c>
      <c r="S126" s="171">
        <v>0</v>
      </c>
      <c r="T126" s="17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128</v>
      </c>
      <c r="AT126" s="173" t="s">
        <v>124</v>
      </c>
      <c r="AU126" s="173" t="s">
        <v>81</v>
      </c>
      <c r="AY126" s="16" t="s">
        <v>122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6" t="s">
        <v>79</v>
      </c>
      <c r="BK126" s="174">
        <f>ROUND(I126*H126,2)</f>
        <v>0</v>
      </c>
      <c r="BL126" s="16" t="s">
        <v>128</v>
      </c>
      <c r="BM126" s="173" t="s">
        <v>389</v>
      </c>
    </row>
    <row r="127" spans="1:65" s="2" customFormat="1" ht="21.75" customHeight="1">
      <c r="A127" s="31"/>
      <c r="B127" s="160"/>
      <c r="C127" s="161" t="s">
        <v>81</v>
      </c>
      <c r="D127" s="161" t="s">
        <v>124</v>
      </c>
      <c r="E127" s="162" t="s">
        <v>390</v>
      </c>
      <c r="F127" s="163" t="s">
        <v>391</v>
      </c>
      <c r="G127" s="164" t="s">
        <v>168</v>
      </c>
      <c r="H127" s="165">
        <v>599.11</v>
      </c>
      <c r="I127" s="166"/>
      <c r="J127" s="167">
        <f>ROUND(I127*H127,2)</f>
        <v>0</v>
      </c>
      <c r="K127" s="168"/>
      <c r="L127" s="32"/>
      <c r="M127" s="169" t="s">
        <v>1</v>
      </c>
      <c r="N127" s="170" t="s">
        <v>36</v>
      </c>
      <c r="O127" s="57"/>
      <c r="P127" s="171">
        <f>O127*H127</f>
        <v>0</v>
      </c>
      <c r="Q127" s="171">
        <v>1.1E-4</v>
      </c>
      <c r="R127" s="171">
        <f>Q127*H127</f>
        <v>6.5902100000000005E-2</v>
      </c>
      <c r="S127" s="171">
        <v>0</v>
      </c>
      <c r="T127" s="17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128</v>
      </c>
      <c r="AT127" s="173" t="s">
        <v>124</v>
      </c>
      <c r="AU127" s="173" t="s">
        <v>81</v>
      </c>
      <c r="AY127" s="16" t="s">
        <v>122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6" t="s">
        <v>79</v>
      </c>
      <c r="BK127" s="174">
        <f>ROUND(I127*H127,2)</f>
        <v>0</v>
      </c>
      <c r="BL127" s="16" t="s">
        <v>128</v>
      </c>
      <c r="BM127" s="173" t="s">
        <v>392</v>
      </c>
    </row>
    <row r="128" spans="1:65" s="2" customFormat="1" ht="21.75" customHeight="1">
      <c r="A128" s="31"/>
      <c r="B128" s="160"/>
      <c r="C128" s="161" t="s">
        <v>133</v>
      </c>
      <c r="D128" s="161" t="s">
        <v>124</v>
      </c>
      <c r="E128" s="162" t="s">
        <v>183</v>
      </c>
      <c r="F128" s="163" t="s">
        <v>393</v>
      </c>
      <c r="G128" s="164" t="s">
        <v>168</v>
      </c>
      <c r="H128" s="165">
        <v>910.18</v>
      </c>
      <c r="I128" s="166"/>
      <c r="J128" s="167">
        <f>ROUND(I128*H128,2)</f>
        <v>0</v>
      </c>
      <c r="K128" s="168"/>
      <c r="L128" s="32"/>
      <c r="M128" s="169" t="s">
        <v>1</v>
      </c>
      <c r="N128" s="170" t="s">
        <v>36</v>
      </c>
      <c r="O128" s="57"/>
      <c r="P128" s="171">
        <f>O128*H128</f>
        <v>0</v>
      </c>
      <c r="Q128" s="171">
        <v>0</v>
      </c>
      <c r="R128" s="171">
        <f>Q128*H128</f>
        <v>0</v>
      </c>
      <c r="S128" s="171">
        <v>0</v>
      </c>
      <c r="T128" s="17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128</v>
      </c>
      <c r="AT128" s="173" t="s">
        <v>124</v>
      </c>
      <c r="AU128" s="173" t="s">
        <v>81</v>
      </c>
      <c r="AY128" s="16" t="s">
        <v>122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6" t="s">
        <v>79</v>
      </c>
      <c r="BK128" s="174">
        <f>ROUND(I128*H128,2)</f>
        <v>0</v>
      </c>
      <c r="BL128" s="16" t="s">
        <v>128</v>
      </c>
      <c r="BM128" s="173" t="s">
        <v>394</v>
      </c>
    </row>
    <row r="129" spans="1:65" s="13" customFormat="1" ht="11.25">
      <c r="B129" s="175"/>
      <c r="D129" s="176" t="s">
        <v>178</v>
      </c>
      <c r="E129" s="177" t="s">
        <v>1</v>
      </c>
      <c r="F129" s="178" t="s">
        <v>395</v>
      </c>
      <c r="H129" s="179">
        <v>311.07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178</v>
      </c>
      <c r="AU129" s="177" t="s">
        <v>81</v>
      </c>
      <c r="AV129" s="13" t="s">
        <v>81</v>
      </c>
      <c r="AW129" s="13" t="s">
        <v>28</v>
      </c>
      <c r="AX129" s="13" t="s">
        <v>71</v>
      </c>
      <c r="AY129" s="177" t="s">
        <v>122</v>
      </c>
    </row>
    <row r="130" spans="1:65" s="13" customFormat="1" ht="11.25">
      <c r="B130" s="175"/>
      <c r="D130" s="176" t="s">
        <v>178</v>
      </c>
      <c r="E130" s="177" t="s">
        <v>1</v>
      </c>
      <c r="F130" s="178" t="s">
        <v>396</v>
      </c>
      <c r="H130" s="179">
        <v>599.11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178</v>
      </c>
      <c r="AU130" s="177" t="s">
        <v>81</v>
      </c>
      <c r="AV130" s="13" t="s">
        <v>81</v>
      </c>
      <c r="AW130" s="13" t="s">
        <v>28</v>
      </c>
      <c r="AX130" s="13" t="s">
        <v>71</v>
      </c>
      <c r="AY130" s="177" t="s">
        <v>122</v>
      </c>
    </row>
    <row r="131" spans="1:65" s="14" customFormat="1" ht="11.25">
      <c r="B131" s="184"/>
      <c r="D131" s="176" t="s">
        <v>178</v>
      </c>
      <c r="E131" s="185" t="s">
        <v>1</v>
      </c>
      <c r="F131" s="186" t="s">
        <v>181</v>
      </c>
      <c r="H131" s="187">
        <v>910.18000000000006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178</v>
      </c>
      <c r="AU131" s="185" t="s">
        <v>81</v>
      </c>
      <c r="AV131" s="14" t="s">
        <v>128</v>
      </c>
      <c r="AW131" s="14" t="s">
        <v>28</v>
      </c>
      <c r="AX131" s="14" t="s">
        <v>79</v>
      </c>
      <c r="AY131" s="185" t="s">
        <v>122</v>
      </c>
    </row>
    <row r="132" spans="1:65" s="12" customFormat="1" ht="22.9" customHeight="1">
      <c r="B132" s="147"/>
      <c r="D132" s="148" t="s">
        <v>70</v>
      </c>
      <c r="E132" s="158" t="s">
        <v>133</v>
      </c>
      <c r="F132" s="158" t="s">
        <v>218</v>
      </c>
      <c r="I132" s="150"/>
      <c r="J132" s="159">
        <f>BK132</f>
        <v>0</v>
      </c>
      <c r="L132" s="147"/>
      <c r="M132" s="152"/>
      <c r="N132" s="153"/>
      <c r="O132" s="153"/>
      <c r="P132" s="154">
        <f>P133</f>
        <v>0</v>
      </c>
      <c r="Q132" s="153"/>
      <c r="R132" s="154">
        <f>R133</f>
        <v>0.93416399999999999</v>
      </c>
      <c r="S132" s="153"/>
      <c r="T132" s="155">
        <f>T133</f>
        <v>0</v>
      </c>
      <c r="AR132" s="148" t="s">
        <v>79</v>
      </c>
      <c r="AT132" s="156" t="s">
        <v>70</v>
      </c>
      <c r="AU132" s="156" t="s">
        <v>79</v>
      </c>
      <c r="AY132" s="148" t="s">
        <v>122</v>
      </c>
      <c r="BK132" s="157">
        <f>BK133</f>
        <v>0</v>
      </c>
    </row>
    <row r="133" spans="1:65" s="2" customFormat="1" ht="21.75" customHeight="1">
      <c r="A133" s="31"/>
      <c r="B133" s="160"/>
      <c r="C133" s="161" t="s">
        <v>128</v>
      </c>
      <c r="D133" s="161" t="s">
        <v>124</v>
      </c>
      <c r="E133" s="162" t="s">
        <v>219</v>
      </c>
      <c r="F133" s="163" t="s">
        <v>397</v>
      </c>
      <c r="G133" s="164" t="s">
        <v>168</v>
      </c>
      <c r="H133" s="165">
        <v>0.3</v>
      </c>
      <c r="I133" s="166"/>
      <c r="J133" s="167">
        <f>ROUND(I133*H133,2)</f>
        <v>0</v>
      </c>
      <c r="K133" s="168"/>
      <c r="L133" s="32"/>
      <c r="M133" s="169" t="s">
        <v>1</v>
      </c>
      <c r="N133" s="170" t="s">
        <v>36</v>
      </c>
      <c r="O133" s="57"/>
      <c r="P133" s="171">
        <f>O133*H133</f>
        <v>0</v>
      </c>
      <c r="Q133" s="171">
        <v>3.11388</v>
      </c>
      <c r="R133" s="171">
        <f>Q133*H133</f>
        <v>0.93416399999999999</v>
      </c>
      <c r="S133" s="171">
        <v>0</v>
      </c>
      <c r="T133" s="17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3" t="s">
        <v>128</v>
      </c>
      <c r="AT133" s="173" t="s">
        <v>124</v>
      </c>
      <c r="AU133" s="173" t="s">
        <v>81</v>
      </c>
      <c r="AY133" s="16" t="s">
        <v>122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6" t="s">
        <v>79</v>
      </c>
      <c r="BK133" s="174">
        <f>ROUND(I133*H133,2)</f>
        <v>0</v>
      </c>
      <c r="BL133" s="16" t="s">
        <v>128</v>
      </c>
      <c r="BM133" s="173" t="s">
        <v>398</v>
      </c>
    </row>
    <row r="134" spans="1:65" s="12" customFormat="1" ht="22.9" customHeight="1">
      <c r="B134" s="147"/>
      <c r="D134" s="148" t="s">
        <v>70</v>
      </c>
      <c r="E134" s="158" t="s">
        <v>145</v>
      </c>
      <c r="F134" s="158" t="s">
        <v>305</v>
      </c>
      <c r="I134" s="150"/>
      <c r="J134" s="159">
        <f>BK134</f>
        <v>0</v>
      </c>
      <c r="L134" s="147"/>
      <c r="M134" s="152"/>
      <c r="N134" s="153"/>
      <c r="O134" s="153"/>
      <c r="P134" s="154">
        <f>SUM(P135:P136)</f>
        <v>0</v>
      </c>
      <c r="Q134" s="153"/>
      <c r="R134" s="154">
        <f>SUM(R135:R136)</f>
        <v>14.723241209999999</v>
      </c>
      <c r="S134" s="153"/>
      <c r="T134" s="155">
        <f>SUM(T135:T136)</f>
        <v>0</v>
      </c>
      <c r="AR134" s="148" t="s">
        <v>79</v>
      </c>
      <c r="AT134" s="156" t="s">
        <v>70</v>
      </c>
      <c r="AU134" s="156" t="s">
        <v>79</v>
      </c>
      <c r="AY134" s="148" t="s">
        <v>122</v>
      </c>
      <c r="BK134" s="157">
        <f>SUM(BK135:BK136)</f>
        <v>0</v>
      </c>
    </row>
    <row r="135" spans="1:65" s="2" customFormat="1" ht="21.75" customHeight="1">
      <c r="A135" s="31"/>
      <c r="B135" s="160"/>
      <c r="C135" s="161" t="s">
        <v>141</v>
      </c>
      <c r="D135" s="161" t="s">
        <v>124</v>
      </c>
      <c r="E135" s="162" t="s">
        <v>399</v>
      </c>
      <c r="F135" s="163" t="s">
        <v>400</v>
      </c>
      <c r="G135" s="164" t="s">
        <v>127</v>
      </c>
      <c r="H135" s="165">
        <v>160.857</v>
      </c>
      <c r="I135" s="166"/>
      <c r="J135" s="167">
        <f>ROUND(I135*H135,2)</f>
        <v>0</v>
      </c>
      <c r="K135" s="168"/>
      <c r="L135" s="32"/>
      <c r="M135" s="169" t="s">
        <v>1</v>
      </c>
      <c r="N135" s="170" t="s">
        <v>36</v>
      </c>
      <c r="O135" s="57"/>
      <c r="P135" s="171">
        <f>O135*H135</f>
        <v>0</v>
      </c>
      <c r="Q135" s="171">
        <v>9.153E-2</v>
      </c>
      <c r="R135" s="171">
        <f>Q135*H135</f>
        <v>14.723241209999999</v>
      </c>
      <c r="S135" s="171">
        <v>0</v>
      </c>
      <c r="T135" s="17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3" t="s">
        <v>128</v>
      </c>
      <c r="AT135" s="173" t="s">
        <v>124</v>
      </c>
      <c r="AU135" s="173" t="s">
        <v>81</v>
      </c>
      <c r="AY135" s="16" t="s">
        <v>122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6" t="s">
        <v>79</v>
      </c>
      <c r="BK135" s="174">
        <f>ROUND(I135*H135,2)</f>
        <v>0</v>
      </c>
      <c r="BL135" s="16" t="s">
        <v>128</v>
      </c>
      <c r="BM135" s="173" t="s">
        <v>401</v>
      </c>
    </row>
    <row r="136" spans="1:65" s="13" customFormat="1" ht="11.25">
      <c r="B136" s="175"/>
      <c r="D136" s="176" t="s">
        <v>178</v>
      </c>
      <c r="E136" s="177" t="s">
        <v>1</v>
      </c>
      <c r="F136" s="178" t="s">
        <v>402</v>
      </c>
      <c r="H136" s="179">
        <v>160.857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178</v>
      </c>
      <c r="AU136" s="177" t="s">
        <v>81</v>
      </c>
      <c r="AV136" s="13" t="s">
        <v>81</v>
      </c>
      <c r="AW136" s="13" t="s">
        <v>28</v>
      </c>
      <c r="AX136" s="13" t="s">
        <v>79</v>
      </c>
      <c r="AY136" s="177" t="s">
        <v>122</v>
      </c>
    </row>
    <row r="137" spans="1:65" s="12" customFormat="1" ht="22.9" customHeight="1">
      <c r="B137" s="147"/>
      <c r="D137" s="148" t="s">
        <v>70</v>
      </c>
      <c r="E137" s="158" t="s">
        <v>157</v>
      </c>
      <c r="F137" s="158" t="s">
        <v>317</v>
      </c>
      <c r="I137" s="150"/>
      <c r="J137" s="159">
        <f>BK137</f>
        <v>0</v>
      </c>
      <c r="L137" s="147"/>
      <c r="M137" s="152"/>
      <c r="N137" s="153"/>
      <c r="O137" s="153"/>
      <c r="P137" s="154">
        <f>SUM(P138:P140)</f>
        <v>0</v>
      </c>
      <c r="Q137" s="153"/>
      <c r="R137" s="154">
        <f>SUM(R138:R140)</f>
        <v>0</v>
      </c>
      <c r="S137" s="153"/>
      <c r="T137" s="155">
        <f>SUM(T138:T140)</f>
        <v>12.572583119999999</v>
      </c>
      <c r="AR137" s="148" t="s">
        <v>79</v>
      </c>
      <c r="AT137" s="156" t="s">
        <v>70</v>
      </c>
      <c r="AU137" s="156" t="s">
        <v>79</v>
      </c>
      <c r="AY137" s="148" t="s">
        <v>122</v>
      </c>
      <c r="BK137" s="157">
        <f>SUM(BK138:BK140)</f>
        <v>0</v>
      </c>
    </row>
    <row r="138" spans="1:65" s="2" customFormat="1" ht="21.75" customHeight="1">
      <c r="A138" s="31"/>
      <c r="B138" s="160"/>
      <c r="C138" s="161" t="s">
        <v>145</v>
      </c>
      <c r="D138" s="161" t="s">
        <v>124</v>
      </c>
      <c r="E138" s="162" t="s">
        <v>403</v>
      </c>
      <c r="F138" s="163" t="s">
        <v>404</v>
      </c>
      <c r="G138" s="164" t="s">
        <v>127</v>
      </c>
      <c r="H138" s="165">
        <v>160.857</v>
      </c>
      <c r="I138" s="166"/>
      <c r="J138" s="167">
        <f>ROUND(I138*H138,2)</f>
        <v>0</v>
      </c>
      <c r="K138" s="168"/>
      <c r="L138" s="32"/>
      <c r="M138" s="169" t="s">
        <v>1</v>
      </c>
      <c r="N138" s="170" t="s">
        <v>36</v>
      </c>
      <c r="O138" s="57"/>
      <c r="P138" s="171">
        <f>O138*H138</f>
        <v>0</v>
      </c>
      <c r="Q138" s="171">
        <v>0</v>
      </c>
      <c r="R138" s="171">
        <f>Q138*H138</f>
        <v>0</v>
      </c>
      <c r="S138" s="171">
        <v>7.8159999999999993E-2</v>
      </c>
      <c r="T138" s="172">
        <f>S138*H138</f>
        <v>12.572583119999999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3" t="s">
        <v>128</v>
      </c>
      <c r="AT138" s="173" t="s">
        <v>124</v>
      </c>
      <c r="AU138" s="173" t="s">
        <v>81</v>
      </c>
      <c r="AY138" s="16" t="s">
        <v>122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6" t="s">
        <v>79</v>
      </c>
      <c r="BK138" s="174">
        <f>ROUND(I138*H138,2)</f>
        <v>0</v>
      </c>
      <c r="BL138" s="16" t="s">
        <v>128</v>
      </c>
      <c r="BM138" s="173" t="s">
        <v>405</v>
      </c>
    </row>
    <row r="139" spans="1:65" s="13" customFormat="1" ht="11.25">
      <c r="B139" s="175"/>
      <c r="D139" s="176" t="s">
        <v>178</v>
      </c>
      <c r="E139" s="177" t="s">
        <v>1</v>
      </c>
      <c r="F139" s="178" t="s">
        <v>402</v>
      </c>
      <c r="H139" s="179">
        <v>160.857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178</v>
      </c>
      <c r="AU139" s="177" t="s">
        <v>81</v>
      </c>
      <c r="AV139" s="13" t="s">
        <v>81</v>
      </c>
      <c r="AW139" s="13" t="s">
        <v>28</v>
      </c>
      <c r="AX139" s="13" t="s">
        <v>79</v>
      </c>
      <c r="AY139" s="177" t="s">
        <v>122</v>
      </c>
    </row>
    <row r="140" spans="1:65" s="2" customFormat="1" ht="16.5" customHeight="1">
      <c r="A140" s="31"/>
      <c r="B140" s="160"/>
      <c r="C140" s="161" t="s">
        <v>149</v>
      </c>
      <c r="D140" s="161" t="s">
        <v>124</v>
      </c>
      <c r="E140" s="162" t="s">
        <v>357</v>
      </c>
      <c r="F140" s="163" t="s">
        <v>358</v>
      </c>
      <c r="G140" s="164" t="s">
        <v>127</v>
      </c>
      <c r="H140" s="165">
        <v>536.19000000000005</v>
      </c>
      <c r="I140" s="166"/>
      <c r="J140" s="167">
        <f>ROUND(I140*H140,2)</f>
        <v>0</v>
      </c>
      <c r="K140" s="168"/>
      <c r="L140" s="32"/>
      <c r="M140" s="169" t="s">
        <v>1</v>
      </c>
      <c r="N140" s="170" t="s">
        <v>36</v>
      </c>
      <c r="O140" s="57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3" t="s">
        <v>128</v>
      </c>
      <c r="AT140" s="173" t="s">
        <v>124</v>
      </c>
      <c r="AU140" s="173" t="s">
        <v>81</v>
      </c>
      <c r="AY140" s="16" t="s">
        <v>122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6" t="s">
        <v>79</v>
      </c>
      <c r="BK140" s="174">
        <f>ROUND(I140*H140,2)</f>
        <v>0</v>
      </c>
      <c r="BL140" s="16" t="s">
        <v>128</v>
      </c>
      <c r="BM140" s="173" t="s">
        <v>406</v>
      </c>
    </row>
    <row r="141" spans="1:65" s="12" customFormat="1" ht="22.9" customHeight="1">
      <c r="B141" s="147"/>
      <c r="D141" s="148" t="s">
        <v>70</v>
      </c>
      <c r="E141" s="158" t="s">
        <v>361</v>
      </c>
      <c r="F141" s="158" t="s">
        <v>362</v>
      </c>
      <c r="I141" s="150"/>
      <c r="J141" s="159">
        <f>BK141</f>
        <v>0</v>
      </c>
      <c r="L141" s="147"/>
      <c r="M141" s="152"/>
      <c r="N141" s="153"/>
      <c r="O141" s="153"/>
      <c r="P141" s="154">
        <f>P142</f>
        <v>0</v>
      </c>
      <c r="Q141" s="153"/>
      <c r="R141" s="154">
        <f>R142</f>
        <v>0</v>
      </c>
      <c r="S141" s="153"/>
      <c r="T141" s="155">
        <f>T142</f>
        <v>0</v>
      </c>
      <c r="AR141" s="148" t="s">
        <v>79</v>
      </c>
      <c r="AT141" s="156" t="s">
        <v>70</v>
      </c>
      <c r="AU141" s="156" t="s">
        <v>79</v>
      </c>
      <c r="AY141" s="148" t="s">
        <v>122</v>
      </c>
      <c r="BK141" s="157">
        <f>BK142</f>
        <v>0</v>
      </c>
    </row>
    <row r="142" spans="1:65" s="2" customFormat="1" ht="21.75" customHeight="1">
      <c r="A142" s="31"/>
      <c r="B142" s="160"/>
      <c r="C142" s="161" t="s">
        <v>153</v>
      </c>
      <c r="D142" s="161" t="s">
        <v>124</v>
      </c>
      <c r="E142" s="162" t="s">
        <v>407</v>
      </c>
      <c r="F142" s="163" t="s">
        <v>408</v>
      </c>
      <c r="G142" s="164" t="s">
        <v>255</v>
      </c>
      <c r="H142" s="165">
        <v>12.573</v>
      </c>
      <c r="I142" s="166"/>
      <c r="J142" s="167">
        <f>ROUND(I142*H142,2)</f>
        <v>0</v>
      </c>
      <c r="K142" s="168"/>
      <c r="L142" s="32"/>
      <c r="M142" s="169" t="s">
        <v>1</v>
      </c>
      <c r="N142" s="170" t="s">
        <v>36</v>
      </c>
      <c r="O142" s="57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3" t="s">
        <v>128</v>
      </c>
      <c r="AT142" s="173" t="s">
        <v>124</v>
      </c>
      <c r="AU142" s="173" t="s">
        <v>81</v>
      </c>
      <c r="AY142" s="16" t="s">
        <v>122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6" t="s">
        <v>79</v>
      </c>
      <c r="BK142" s="174">
        <f>ROUND(I142*H142,2)</f>
        <v>0</v>
      </c>
      <c r="BL142" s="16" t="s">
        <v>128</v>
      </c>
      <c r="BM142" s="173" t="s">
        <v>409</v>
      </c>
    </row>
    <row r="143" spans="1:65" s="12" customFormat="1" ht="22.9" customHeight="1">
      <c r="B143" s="147"/>
      <c r="D143" s="148" t="s">
        <v>70</v>
      </c>
      <c r="E143" s="158" t="s">
        <v>373</v>
      </c>
      <c r="F143" s="158" t="s">
        <v>374</v>
      </c>
      <c r="I143" s="150"/>
      <c r="J143" s="159">
        <f>BK143</f>
        <v>0</v>
      </c>
      <c r="L143" s="147"/>
      <c r="M143" s="152"/>
      <c r="N143" s="153"/>
      <c r="O143" s="153"/>
      <c r="P143" s="154">
        <f>SUM(P144:P147)</f>
        <v>0</v>
      </c>
      <c r="Q143" s="153"/>
      <c r="R143" s="154">
        <f>SUM(R144:R147)</f>
        <v>0</v>
      </c>
      <c r="S143" s="153"/>
      <c r="T143" s="155">
        <f>SUM(T144:T147)</f>
        <v>0</v>
      </c>
      <c r="AR143" s="148" t="s">
        <v>79</v>
      </c>
      <c r="AT143" s="156" t="s">
        <v>70</v>
      </c>
      <c r="AU143" s="156" t="s">
        <v>79</v>
      </c>
      <c r="AY143" s="148" t="s">
        <v>122</v>
      </c>
      <c r="BK143" s="157">
        <f>SUM(BK144:BK147)</f>
        <v>0</v>
      </c>
    </row>
    <row r="144" spans="1:65" s="2" customFormat="1" ht="16.5" customHeight="1">
      <c r="A144" s="31"/>
      <c r="B144" s="160"/>
      <c r="C144" s="161" t="s">
        <v>157</v>
      </c>
      <c r="D144" s="161" t="s">
        <v>124</v>
      </c>
      <c r="E144" s="162" t="s">
        <v>376</v>
      </c>
      <c r="F144" s="163" t="s">
        <v>377</v>
      </c>
      <c r="G144" s="164" t="s">
        <v>255</v>
      </c>
      <c r="H144" s="165">
        <v>16.399000000000001</v>
      </c>
      <c r="I144" s="166"/>
      <c r="J144" s="167">
        <f>ROUND(I144*H144,2)</f>
        <v>0</v>
      </c>
      <c r="K144" s="168"/>
      <c r="L144" s="32"/>
      <c r="M144" s="169" t="s">
        <v>1</v>
      </c>
      <c r="N144" s="170" t="s">
        <v>36</v>
      </c>
      <c r="O144" s="57"/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3" t="s">
        <v>128</v>
      </c>
      <c r="AT144" s="173" t="s">
        <v>124</v>
      </c>
      <c r="AU144" s="173" t="s">
        <v>81</v>
      </c>
      <c r="AY144" s="16" t="s">
        <v>122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6" t="s">
        <v>79</v>
      </c>
      <c r="BK144" s="174">
        <f>ROUND(I144*H144,2)</f>
        <v>0</v>
      </c>
      <c r="BL144" s="16" t="s">
        <v>128</v>
      </c>
      <c r="BM144" s="173" t="s">
        <v>410</v>
      </c>
    </row>
    <row r="145" spans="1:51" s="13" customFormat="1" ht="11.25">
      <c r="B145" s="175"/>
      <c r="D145" s="176" t="s">
        <v>178</v>
      </c>
      <c r="E145" s="177" t="s">
        <v>1</v>
      </c>
      <c r="F145" s="178" t="s">
        <v>411</v>
      </c>
      <c r="H145" s="179">
        <v>0.93400000000000005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178</v>
      </c>
      <c r="AU145" s="177" t="s">
        <v>81</v>
      </c>
      <c r="AV145" s="13" t="s">
        <v>81</v>
      </c>
      <c r="AW145" s="13" t="s">
        <v>28</v>
      </c>
      <c r="AX145" s="13" t="s">
        <v>71</v>
      </c>
      <c r="AY145" s="177" t="s">
        <v>122</v>
      </c>
    </row>
    <row r="146" spans="1:51" s="13" customFormat="1" ht="11.25">
      <c r="B146" s="175"/>
      <c r="D146" s="176" t="s">
        <v>178</v>
      </c>
      <c r="E146" s="177" t="s">
        <v>1</v>
      </c>
      <c r="F146" s="178" t="s">
        <v>412</v>
      </c>
      <c r="H146" s="179">
        <v>15.465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178</v>
      </c>
      <c r="AU146" s="177" t="s">
        <v>81</v>
      </c>
      <c r="AV146" s="13" t="s">
        <v>81</v>
      </c>
      <c r="AW146" s="13" t="s">
        <v>28</v>
      </c>
      <c r="AX146" s="13" t="s">
        <v>71</v>
      </c>
      <c r="AY146" s="177" t="s">
        <v>122</v>
      </c>
    </row>
    <row r="147" spans="1:51" s="14" customFormat="1" ht="11.25">
      <c r="B147" s="184"/>
      <c r="D147" s="176" t="s">
        <v>178</v>
      </c>
      <c r="E147" s="185" t="s">
        <v>1</v>
      </c>
      <c r="F147" s="186" t="s">
        <v>181</v>
      </c>
      <c r="H147" s="187">
        <v>16.399000000000001</v>
      </c>
      <c r="I147" s="188"/>
      <c r="L147" s="184"/>
      <c r="M147" s="203"/>
      <c r="N147" s="204"/>
      <c r="O147" s="204"/>
      <c r="P147" s="204"/>
      <c r="Q147" s="204"/>
      <c r="R147" s="204"/>
      <c r="S147" s="204"/>
      <c r="T147" s="205"/>
      <c r="AT147" s="185" t="s">
        <v>178</v>
      </c>
      <c r="AU147" s="185" t="s">
        <v>81</v>
      </c>
      <c r="AV147" s="14" t="s">
        <v>128</v>
      </c>
      <c r="AW147" s="14" t="s">
        <v>28</v>
      </c>
      <c r="AX147" s="14" t="s">
        <v>79</v>
      </c>
      <c r="AY147" s="185" t="s">
        <v>122</v>
      </c>
    </row>
    <row r="148" spans="1:51" s="2" customFormat="1" ht="6.95" customHeight="1">
      <c r="A148" s="31"/>
      <c r="B148" s="46"/>
      <c r="C148" s="47"/>
      <c r="D148" s="47"/>
      <c r="E148" s="47"/>
      <c r="F148" s="47"/>
      <c r="G148" s="47"/>
      <c r="H148" s="47"/>
      <c r="I148" s="119"/>
      <c r="J148" s="47"/>
      <c r="K148" s="47"/>
      <c r="L148" s="32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autoFilter ref="C122:K14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opLeftCell="A122" workbookViewId="0">
      <selection activeCell="J114" sqref="J11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49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91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3.25" customHeight="1">
      <c r="B7" s="19"/>
      <c r="E7" s="250" t="str">
        <f>'Rekapitulace stavby'!K6</f>
        <v>Chotovinský potok, ř. km 0,000 - 0,221 Sezimovo Ústí - rekonstrukce nábřežních zdí</v>
      </c>
      <c r="F7" s="251"/>
      <c r="G7" s="251"/>
      <c r="H7" s="251"/>
      <c r="I7" s="9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1" t="s">
        <v>413</v>
      </c>
      <c r="F9" s="252"/>
      <c r="G9" s="252"/>
      <c r="H9" s="252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3"/>
      <c r="F18" s="233"/>
      <c r="G18" s="233"/>
      <c r="H18" s="233"/>
      <c r="I18" s="9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8" t="s">
        <v>1</v>
      </c>
      <c r="F27" s="238"/>
      <c r="G27" s="238"/>
      <c r="H27" s="238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31</v>
      </c>
      <c r="E30" s="31"/>
      <c r="F30" s="31"/>
      <c r="G30" s="31"/>
      <c r="H30" s="31"/>
      <c r="I30" s="95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103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35</v>
      </c>
      <c r="E33" s="26" t="s">
        <v>36</v>
      </c>
      <c r="F33" s="105">
        <f>ROUND((SUM(BE117:BE130)),  2)</f>
        <v>0</v>
      </c>
      <c r="G33" s="31"/>
      <c r="H33" s="31"/>
      <c r="I33" s="106">
        <v>0.21</v>
      </c>
      <c r="J33" s="105">
        <f>ROUND(((SUM(BE117:BE130))*I33),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105">
        <f>ROUND((SUM(BF117:BF130)),  2)</f>
        <v>0</v>
      </c>
      <c r="G34" s="31"/>
      <c r="H34" s="31"/>
      <c r="I34" s="106">
        <v>0.15</v>
      </c>
      <c r="J34" s="105">
        <f>ROUND(((SUM(BF117:BF130))*I34),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105">
        <f>ROUND((SUM(BG117:BG130)),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105">
        <f>ROUND((SUM(BH117:BH130)),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5">
        <f>ROUND((SUM(BI117:BI130)),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41</v>
      </c>
      <c r="E39" s="59"/>
      <c r="F39" s="59"/>
      <c r="G39" s="109" t="s">
        <v>42</v>
      </c>
      <c r="H39" s="110" t="s">
        <v>43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114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15" t="s">
        <v>47</v>
      </c>
      <c r="G61" s="44" t="s">
        <v>46</v>
      </c>
      <c r="H61" s="34"/>
      <c r="I61" s="116"/>
      <c r="J61" s="11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15" t="s">
        <v>47</v>
      </c>
      <c r="G76" s="44" t="s">
        <v>46</v>
      </c>
      <c r="H76" s="34"/>
      <c r="I76" s="116"/>
      <c r="J76" s="11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1"/>
      <c r="D85" s="31"/>
      <c r="E85" s="250" t="str">
        <f>E7</f>
        <v>Chotovinský potok, ř. km 0,000 - 0,221 Sezimovo Ústí - rekonstrukce nábřežních zdí</v>
      </c>
      <c r="F85" s="251"/>
      <c r="G85" s="251"/>
      <c r="H85" s="25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1" t="str">
        <f>E9</f>
        <v>3584c - Vedlejší náklady</v>
      </c>
      <c r="F87" s="252"/>
      <c r="G87" s="252"/>
      <c r="H87" s="252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96" t="s">
        <v>29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95</v>
      </c>
      <c r="D94" s="107"/>
      <c r="E94" s="107"/>
      <c r="F94" s="107"/>
      <c r="G94" s="107"/>
      <c r="H94" s="107"/>
      <c r="I94" s="122"/>
      <c r="J94" s="123" t="s">
        <v>96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97</v>
      </c>
      <c r="D96" s="31"/>
      <c r="E96" s="31"/>
      <c r="F96" s="31"/>
      <c r="G96" s="31"/>
      <c r="H96" s="31"/>
      <c r="I96" s="95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25"/>
      <c r="D97" s="126" t="s">
        <v>414</v>
      </c>
      <c r="E97" s="127"/>
      <c r="F97" s="127"/>
      <c r="G97" s="127"/>
      <c r="H97" s="127"/>
      <c r="I97" s="128"/>
      <c r="J97" s="129">
        <f>J118</f>
        <v>0</v>
      </c>
      <c r="L97" s="125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95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119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120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107</v>
      </c>
      <c r="D104" s="31"/>
      <c r="E104" s="31"/>
      <c r="F104" s="31"/>
      <c r="G104" s="31"/>
      <c r="H104" s="31"/>
      <c r="I104" s="95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95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95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3.25" customHeight="1">
      <c r="A107" s="31"/>
      <c r="B107" s="32"/>
      <c r="C107" s="31"/>
      <c r="D107" s="31"/>
      <c r="E107" s="250" t="str">
        <f>E7</f>
        <v>Chotovinský potok, ř. km 0,000 - 0,221 Sezimovo Ústí - rekonstrukce nábřežních zdí</v>
      </c>
      <c r="F107" s="251"/>
      <c r="G107" s="251"/>
      <c r="H107" s="251"/>
      <c r="I107" s="95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92</v>
      </c>
      <c r="D108" s="31"/>
      <c r="E108" s="31"/>
      <c r="F108" s="31"/>
      <c r="G108" s="31"/>
      <c r="H108" s="31"/>
      <c r="I108" s="95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1" t="str">
        <f>E9</f>
        <v>3584c - Vedlejší náklady</v>
      </c>
      <c r="F109" s="252"/>
      <c r="G109" s="252"/>
      <c r="H109" s="252"/>
      <c r="I109" s="95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96" t="s">
        <v>22</v>
      </c>
      <c r="J111" s="54" t="str">
        <f>IF(J12="","",J12)</f>
        <v/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95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1"/>
      <c r="E113" s="31"/>
      <c r="F113" s="24" t="str">
        <f>E15</f>
        <v xml:space="preserve"> </v>
      </c>
      <c r="G113" s="31"/>
      <c r="H113" s="31"/>
      <c r="I113" s="96" t="s">
        <v>27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26</v>
      </c>
      <c r="D114" s="31"/>
      <c r="E114" s="31"/>
      <c r="F114" s="24" t="str">
        <f>IF(E18="","",E18)</f>
        <v/>
      </c>
      <c r="G114" s="31"/>
      <c r="H114" s="31"/>
      <c r="I114" s="96" t="s">
        <v>29</v>
      </c>
      <c r="J114" s="29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95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35"/>
      <c r="B116" s="136"/>
      <c r="C116" s="137" t="s">
        <v>108</v>
      </c>
      <c r="D116" s="138" t="s">
        <v>56</v>
      </c>
      <c r="E116" s="138" t="s">
        <v>52</v>
      </c>
      <c r="F116" s="138" t="s">
        <v>53</v>
      </c>
      <c r="G116" s="138" t="s">
        <v>109</v>
      </c>
      <c r="H116" s="138" t="s">
        <v>110</v>
      </c>
      <c r="I116" s="139" t="s">
        <v>111</v>
      </c>
      <c r="J116" s="140" t="s">
        <v>96</v>
      </c>
      <c r="K116" s="141" t="s">
        <v>112</v>
      </c>
      <c r="L116" s="142"/>
      <c r="M116" s="61" t="s">
        <v>1</v>
      </c>
      <c r="N116" s="62" t="s">
        <v>35</v>
      </c>
      <c r="O116" s="62" t="s">
        <v>113</v>
      </c>
      <c r="P116" s="62" t="s">
        <v>114</v>
      </c>
      <c r="Q116" s="62" t="s">
        <v>115</v>
      </c>
      <c r="R116" s="62" t="s">
        <v>116</v>
      </c>
      <c r="S116" s="62" t="s">
        <v>117</v>
      </c>
      <c r="T116" s="63" t="s">
        <v>118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pans="1:65" s="2" customFormat="1" ht="22.9" customHeight="1">
      <c r="A117" s="31"/>
      <c r="B117" s="32"/>
      <c r="C117" s="68" t="s">
        <v>119</v>
      </c>
      <c r="D117" s="31"/>
      <c r="E117" s="31"/>
      <c r="F117" s="31"/>
      <c r="G117" s="31"/>
      <c r="H117" s="31"/>
      <c r="I117" s="95"/>
      <c r="J117" s="143">
        <f>BK117</f>
        <v>0</v>
      </c>
      <c r="K117" s="31"/>
      <c r="L117" s="32"/>
      <c r="M117" s="64"/>
      <c r="N117" s="55"/>
      <c r="O117" s="65"/>
      <c r="P117" s="144">
        <f>P118</f>
        <v>0</v>
      </c>
      <c r="Q117" s="65"/>
      <c r="R117" s="144">
        <f>R118</f>
        <v>0</v>
      </c>
      <c r="S117" s="65"/>
      <c r="T117" s="14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70</v>
      </c>
      <c r="AU117" s="16" t="s">
        <v>98</v>
      </c>
      <c r="BK117" s="146">
        <f>BK118</f>
        <v>0</v>
      </c>
    </row>
    <row r="118" spans="1:65" s="12" customFormat="1" ht="25.9" customHeight="1">
      <c r="B118" s="147"/>
      <c r="D118" s="148" t="s">
        <v>70</v>
      </c>
      <c r="E118" s="149" t="s">
        <v>415</v>
      </c>
      <c r="F118" s="149" t="s">
        <v>416</v>
      </c>
      <c r="I118" s="150"/>
      <c r="J118" s="151">
        <f>BK118</f>
        <v>0</v>
      </c>
      <c r="L118" s="147"/>
      <c r="M118" s="152"/>
      <c r="N118" s="153"/>
      <c r="O118" s="153"/>
      <c r="P118" s="154">
        <f>SUM(P119:P130)</f>
        <v>0</v>
      </c>
      <c r="Q118" s="153"/>
      <c r="R118" s="154">
        <f>SUM(R119:R130)</f>
        <v>0</v>
      </c>
      <c r="S118" s="153"/>
      <c r="T118" s="155">
        <f>SUM(T119:T130)</f>
        <v>0</v>
      </c>
      <c r="AR118" s="148" t="s">
        <v>141</v>
      </c>
      <c r="AT118" s="156" t="s">
        <v>70</v>
      </c>
      <c r="AU118" s="156" t="s">
        <v>71</v>
      </c>
      <c r="AY118" s="148" t="s">
        <v>122</v>
      </c>
      <c r="BK118" s="157">
        <f>SUM(BK119:BK130)</f>
        <v>0</v>
      </c>
    </row>
    <row r="119" spans="1:65" s="2" customFormat="1" ht="16.5" customHeight="1">
      <c r="A119" s="31"/>
      <c r="B119" s="160"/>
      <c r="C119" s="161" t="s">
        <v>79</v>
      </c>
      <c r="D119" s="161" t="s">
        <v>124</v>
      </c>
      <c r="E119" s="162" t="s">
        <v>417</v>
      </c>
      <c r="F119" s="163" t="s">
        <v>418</v>
      </c>
      <c r="G119" s="164" t="s">
        <v>212</v>
      </c>
      <c r="H119" s="165">
        <v>1</v>
      </c>
      <c r="I119" s="166"/>
      <c r="J119" s="167">
        <f t="shared" ref="J119:J130" si="0">ROUND(I119*H119,2)</f>
        <v>0</v>
      </c>
      <c r="K119" s="168"/>
      <c r="L119" s="32"/>
      <c r="M119" s="169" t="s">
        <v>1</v>
      </c>
      <c r="N119" s="170" t="s">
        <v>36</v>
      </c>
      <c r="O119" s="57"/>
      <c r="P119" s="171">
        <f t="shared" ref="P119:P130" si="1">O119*H119</f>
        <v>0</v>
      </c>
      <c r="Q119" s="171">
        <v>0</v>
      </c>
      <c r="R119" s="171">
        <f t="shared" ref="R119:R130" si="2">Q119*H119</f>
        <v>0</v>
      </c>
      <c r="S119" s="171">
        <v>0</v>
      </c>
      <c r="T119" s="172">
        <f t="shared" ref="T119:T130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3" t="s">
        <v>128</v>
      </c>
      <c r="AT119" s="173" t="s">
        <v>124</v>
      </c>
      <c r="AU119" s="173" t="s">
        <v>79</v>
      </c>
      <c r="AY119" s="16" t="s">
        <v>122</v>
      </c>
      <c r="BE119" s="174">
        <f t="shared" ref="BE119:BE130" si="4">IF(N119="základní",J119,0)</f>
        <v>0</v>
      </c>
      <c r="BF119" s="174">
        <f t="shared" ref="BF119:BF130" si="5">IF(N119="snížená",J119,0)</f>
        <v>0</v>
      </c>
      <c r="BG119" s="174">
        <f t="shared" ref="BG119:BG130" si="6">IF(N119="zákl. přenesená",J119,0)</f>
        <v>0</v>
      </c>
      <c r="BH119" s="174">
        <f t="shared" ref="BH119:BH130" si="7">IF(N119="sníž. přenesená",J119,0)</f>
        <v>0</v>
      </c>
      <c r="BI119" s="174">
        <f t="shared" ref="BI119:BI130" si="8">IF(N119="nulová",J119,0)</f>
        <v>0</v>
      </c>
      <c r="BJ119" s="16" t="s">
        <v>79</v>
      </c>
      <c r="BK119" s="174">
        <f t="shared" ref="BK119:BK130" si="9">ROUND(I119*H119,2)</f>
        <v>0</v>
      </c>
      <c r="BL119" s="16" t="s">
        <v>128</v>
      </c>
      <c r="BM119" s="173" t="s">
        <v>419</v>
      </c>
    </row>
    <row r="120" spans="1:65" s="2" customFormat="1" ht="44.25" customHeight="1">
      <c r="A120" s="31"/>
      <c r="B120" s="160"/>
      <c r="C120" s="161" t="s">
        <v>81</v>
      </c>
      <c r="D120" s="161" t="s">
        <v>124</v>
      </c>
      <c r="E120" s="162" t="s">
        <v>420</v>
      </c>
      <c r="F120" s="163" t="s">
        <v>421</v>
      </c>
      <c r="G120" s="164" t="s">
        <v>212</v>
      </c>
      <c r="H120" s="165">
        <v>1</v>
      </c>
      <c r="I120" s="166"/>
      <c r="J120" s="167">
        <f t="shared" si="0"/>
        <v>0</v>
      </c>
      <c r="K120" s="168"/>
      <c r="L120" s="32"/>
      <c r="M120" s="169" t="s">
        <v>1</v>
      </c>
      <c r="N120" s="170" t="s">
        <v>36</v>
      </c>
      <c r="O120" s="57"/>
      <c r="P120" s="171">
        <f t="shared" si="1"/>
        <v>0</v>
      </c>
      <c r="Q120" s="171">
        <v>0</v>
      </c>
      <c r="R120" s="171">
        <f t="shared" si="2"/>
        <v>0</v>
      </c>
      <c r="S120" s="171">
        <v>0</v>
      </c>
      <c r="T120" s="172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3" t="s">
        <v>128</v>
      </c>
      <c r="AT120" s="173" t="s">
        <v>124</v>
      </c>
      <c r="AU120" s="173" t="s">
        <v>79</v>
      </c>
      <c r="AY120" s="16" t="s">
        <v>122</v>
      </c>
      <c r="BE120" s="174">
        <f t="shared" si="4"/>
        <v>0</v>
      </c>
      <c r="BF120" s="174">
        <f t="shared" si="5"/>
        <v>0</v>
      </c>
      <c r="BG120" s="174">
        <f t="shared" si="6"/>
        <v>0</v>
      </c>
      <c r="BH120" s="174">
        <f t="shared" si="7"/>
        <v>0</v>
      </c>
      <c r="BI120" s="174">
        <f t="shared" si="8"/>
        <v>0</v>
      </c>
      <c r="BJ120" s="16" t="s">
        <v>79</v>
      </c>
      <c r="BK120" s="174">
        <f t="shared" si="9"/>
        <v>0</v>
      </c>
      <c r="BL120" s="16" t="s">
        <v>128</v>
      </c>
      <c r="BM120" s="173" t="s">
        <v>422</v>
      </c>
    </row>
    <row r="121" spans="1:65" s="2" customFormat="1" ht="16.5" customHeight="1">
      <c r="A121" s="31"/>
      <c r="B121" s="160"/>
      <c r="C121" s="161" t="s">
        <v>133</v>
      </c>
      <c r="D121" s="161" t="s">
        <v>124</v>
      </c>
      <c r="E121" s="162" t="s">
        <v>423</v>
      </c>
      <c r="F121" s="163" t="s">
        <v>424</v>
      </c>
      <c r="G121" s="164" t="s">
        <v>212</v>
      </c>
      <c r="H121" s="165">
        <v>1</v>
      </c>
      <c r="I121" s="166"/>
      <c r="J121" s="167">
        <f t="shared" si="0"/>
        <v>0</v>
      </c>
      <c r="K121" s="168"/>
      <c r="L121" s="32"/>
      <c r="M121" s="169" t="s">
        <v>1</v>
      </c>
      <c r="N121" s="170" t="s">
        <v>36</v>
      </c>
      <c r="O121" s="57"/>
      <c r="P121" s="171">
        <f t="shared" si="1"/>
        <v>0</v>
      </c>
      <c r="Q121" s="171">
        <v>0</v>
      </c>
      <c r="R121" s="171">
        <f t="shared" si="2"/>
        <v>0</v>
      </c>
      <c r="S121" s="171">
        <v>0</v>
      </c>
      <c r="T121" s="172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3" t="s">
        <v>128</v>
      </c>
      <c r="AT121" s="173" t="s">
        <v>124</v>
      </c>
      <c r="AU121" s="173" t="s">
        <v>79</v>
      </c>
      <c r="AY121" s="16" t="s">
        <v>122</v>
      </c>
      <c r="BE121" s="174">
        <f t="shared" si="4"/>
        <v>0</v>
      </c>
      <c r="BF121" s="174">
        <f t="shared" si="5"/>
        <v>0</v>
      </c>
      <c r="BG121" s="174">
        <f t="shared" si="6"/>
        <v>0</v>
      </c>
      <c r="BH121" s="174">
        <f t="shared" si="7"/>
        <v>0</v>
      </c>
      <c r="BI121" s="174">
        <f t="shared" si="8"/>
        <v>0</v>
      </c>
      <c r="BJ121" s="16" t="s">
        <v>79</v>
      </c>
      <c r="BK121" s="174">
        <f t="shared" si="9"/>
        <v>0</v>
      </c>
      <c r="BL121" s="16" t="s">
        <v>128</v>
      </c>
      <c r="BM121" s="173" t="s">
        <v>425</v>
      </c>
    </row>
    <row r="122" spans="1:65" s="2" customFormat="1" ht="55.5" customHeight="1">
      <c r="A122" s="31"/>
      <c r="B122" s="160"/>
      <c r="C122" s="161" t="s">
        <v>128</v>
      </c>
      <c r="D122" s="161" t="s">
        <v>124</v>
      </c>
      <c r="E122" s="162" t="s">
        <v>426</v>
      </c>
      <c r="F122" s="163" t="s">
        <v>427</v>
      </c>
      <c r="G122" s="164" t="s">
        <v>212</v>
      </c>
      <c r="H122" s="165">
        <v>1</v>
      </c>
      <c r="I122" s="166"/>
      <c r="J122" s="167">
        <f t="shared" si="0"/>
        <v>0</v>
      </c>
      <c r="K122" s="168"/>
      <c r="L122" s="32"/>
      <c r="M122" s="169" t="s">
        <v>1</v>
      </c>
      <c r="N122" s="170" t="s">
        <v>36</v>
      </c>
      <c r="O122" s="57"/>
      <c r="P122" s="171">
        <f t="shared" si="1"/>
        <v>0</v>
      </c>
      <c r="Q122" s="171">
        <v>0</v>
      </c>
      <c r="R122" s="171">
        <f t="shared" si="2"/>
        <v>0</v>
      </c>
      <c r="S122" s="171">
        <v>0</v>
      </c>
      <c r="T122" s="17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3" t="s">
        <v>128</v>
      </c>
      <c r="AT122" s="173" t="s">
        <v>124</v>
      </c>
      <c r="AU122" s="173" t="s">
        <v>79</v>
      </c>
      <c r="AY122" s="16" t="s">
        <v>122</v>
      </c>
      <c r="BE122" s="174">
        <f t="shared" si="4"/>
        <v>0</v>
      </c>
      <c r="BF122" s="174">
        <f t="shared" si="5"/>
        <v>0</v>
      </c>
      <c r="BG122" s="174">
        <f t="shared" si="6"/>
        <v>0</v>
      </c>
      <c r="BH122" s="174">
        <f t="shared" si="7"/>
        <v>0</v>
      </c>
      <c r="BI122" s="174">
        <f t="shared" si="8"/>
        <v>0</v>
      </c>
      <c r="BJ122" s="16" t="s">
        <v>79</v>
      </c>
      <c r="BK122" s="174">
        <f t="shared" si="9"/>
        <v>0</v>
      </c>
      <c r="BL122" s="16" t="s">
        <v>128</v>
      </c>
      <c r="BM122" s="173" t="s">
        <v>428</v>
      </c>
    </row>
    <row r="123" spans="1:65" s="2" customFormat="1" ht="16.5" customHeight="1">
      <c r="A123" s="31"/>
      <c r="B123" s="160"/>
      <c r="C123" s="161" t="s">
        <v>141</v>
      </c>
      <c r="D123" s="161" t="s">
        <v>124</v>
      </c>
      <c r="E123" s="162" t="s">
        <v>429</v>
      </c>
      <c r="F123" s="163" t="s">
        <v>430</v>
      </c>
      <c r="G123" s="164" t="s">
        <v>212</v>
      </c>
      <c r="H123" s="165">
        <v>1</v>
      </c>
      <c r="I123" s="166"/>
      <c r="J123" s="167">
        <f t="shared" si="0"/>
        <v>0</v>
      </c>
      <c r="K123" s="168"/>
      <c r="L123" s="32"/>
      <c r="M123" s="169" t="s">
        <v>1</v>
      </c>
      <c r="N123" s="170" t="s">
        <v>36</v>
      </c>
      <c r="O123" s="57"/>
      <c r="P123" s="171">
        <f t="shared" si="1"/>
        <v>0</v>
      </c>
      <c r="Q123" s="171">
        <v>0</v>
      </c>
      <c r="R123" s="171">
        <f t="shared" si="2"/>
        <v>0</v>
      </c>
      <c r="S123" s="171">
        <v>0</v>
      </c>
      <c r="T123" s="17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3" t="s">
        <v>128</v>
      </c>
      <c r="AT123" s="173" t="s">
        <v>124</v>
      </c>
      <c r="AU123" s="173" t="s">
        <v>79</v>
      </c>
      <c r="AY123" s="16" t="s">
        <v>122</v>
      </c>
      <c r="BE123" s="174">
        <f t="shared" si="4"/>
        <v>0</v>
      </c>
      <c r="BF123" s="174">
        <f t="shared" si="5"/>
        <v>0</v>
      </c>
      <c r="BG123" s="174">
        <f t="shared" si="6"/>
        <v>0</v>
      </c>
      <c r="BH123" s="174">
        <f t="shared" si="7"/>
        <v>0</v>
      </c>
      <c r="BI123" s="174">
        <f t="shared" si="8"/>
        <v>0</v>
      </c>
      <c r="BJ123" s="16" t="s">
        <v>79</v>
      </c>
      <c r="BK123" s="174">
        <f t="shared" si="9"/>
        <v>0</v>
      </c>
      <c r="BL123" s="16" t="s">
        <v>128</v>
      </c>
      <c r="BM123" s="173" t="s">
        <v>431</v>
      </c>
    </row>
    <row r="124" spans="1:65" s="2" customFormat="1" ht="16.5" customHeight="1">
      <c r="A124" s="31"/>
      <c r="B124" s="160"/>
      <c r="C124" s="161" t="s">
        <v>145</v>
      </c>
      <c r="D124" s="161" t="s">
        <v>124</v>
      </c>
      <c r="E124" s="162" t="s">
        <v>432</v>
      </c>
      <c r="F124" s="163" t="s">
        <v>433</v>
      </c>
      <c r="G124" s="164" t="s">
        <v>212</v>
      </c>
      <c r="H124" s="165">
        <v>1</v>
      </c>
      <c r="I124" s="166"/>
      <c r="J124" s="167">
        <f t="shared" si="0"/>
        <v>0</v>
      </c>
      <c r="K124" s="168"/>
      <c r="L124" s="32"/>
      <c r="M124" s="169" t="s">
        <v>1</v>
      </c>
      <c r="N124" s="170" t="s">
        <v>36</v>
      </c>
      <c r="O124" s="57"/>
      <c r="P124" s="171">
        <f t="shared" si="1"/>
        <v>0</v>
      </c>
      <c r="Q124" s="171">
        <v>0</v>
      </c>
      <c r="R124" s="171">
        <f t="shared" si="2"/>
        <v>0</v>
      </c>
      <c r="S124" s="171">
        <v>0</v>
      </c>
      <c r="T124" s="17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3" t="s">
        <v>128</v>
      </c>
      <c r="AT124" s="173" t="s">
        <v>124</v>
      </c>
      <c r="AU124" s="173" t="s">
        <v>79</v>
      </c>
      <c r="AY124" s="16" t="s">
        <v>122</v>
      </c>
      <c r="BE124" s="174">
        <f t="shared" si="4"/>
        <v>0</v>
      </c>
      <c r="BF124" s="174">
        <f t="shared" si="5"/>
        <v>0</v>
      </c>
      <c r="BG124" s="174">
        <f t="shared" si="6"/>
        <v>0</v>
      </c>
      <c r="BH124" s="174">
        <f t="shared" si="7"/>
        <v>0</v>
      </c>
      <c r="BI124" s="174">
        <f t="shared" si="8"/>
        <v>0</v>
      </c>
      <c r="BJ124" s="16" t="s">
        <v>79</v>
      </c>
      <c r="BK124" s="174">
        <f t="shared" si="9"/>
        <v>0</v>
      </c>
      <c r="BL124" s="16" t="s">
        <v>128</v>
      </c>
      <c r="BM124" s="173" t="s">
        <v>434</v>
      </c>
    </row>
    <row r="125" spans="1:65" s="2" customFormat="1" ht="16.5" customHeight="1">
      <c r="A125" s="31"/>
      <c r="B125" s="160"/>
      <c r="C125" s="161" t="s">
        <v>149</v>
      </c>
      <c r="D125" s="161" t="s">
        <v>124</v>
      </c>
      <c r="E125" s="162" t="s">
        <v>435</v>
      </c>
      <c r="F125" s="163" t="s">
        <v>436</v>
      </c>
      <c r="G125" s="164" t="s">
        <v>212</v>
      </c>
      <c r="H125" s="165">
        <v>1</v>
      </c>
      <c r="I125" s="166"/>
      <c r="J125" s="167">
        <f t="shared" si="0"/>
        <v>0</v>
      </c>
      <c r="K125" s="168"/>
      <c r="L125" s="32"/>
      <c r="M125" s="169" t="s">
        <v>1</v>
      </c>
      <c r="N125" s="170" t="s">
        <v>36</v>
      </c>
      <c r="O125" s="57"/>
      <c r="P125" s="171">
        <f t="shared" si="1"/>
        <v>0</v>
      </c>
      <c r="Q125" s="171">
        <v>0</v>
      </c>
      <c r="R125" s="171">
        <f t="shared" si="2"/>
        <v>0</v>
      </c>
      <c r="S125" s="171">
        <v>0</v>
      </c>
      <c r="T125" s="17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3" t="s">
        <v>128</v>
      </c>
      <c r="AT125" s="173" t="s">
        <v>124</v>
      </c>
      <c r="AU125" s="173" t="s">
        <v>79</v>
      </c>
      <c r="AY125" s="16" t="s">
        <v>122</v>
      </c>
      <c r="BE125" s="174">
        <f t="shared" si="4"/>
        <v>0</v>
      </c>
      <c r="BF125" s="174">
        <f t="shared" si="5"/>
        <v>0</v>
      </c>
      <c r="BG125" s="174">
        <f t="shared" si="6"/>
        <v>0</v>
      </c>
      <c r="BH125" s="174">
        <f t="shared" si="7"/>
        <v>0</v>
      </c>
      <c r="BI125" s="174">
        <f t="shared" si="8"/>
        <v>0</v>
      </c>
      <c r="BJ125" s="16" t="s">
        <v>79</v>
      </c>
      <c r="BK125" s="174">
        <f t="shared" si="9"/>
        <v>0</v>
      </c>
      <c r="BL125" s="16" t="s">
        <v>128</v>
      </c>
      <c r="BM125" s="173" t="s">
        <v>437</v>
      </c>
    </row>
    <row r="126" spans="1:65" s="2" customFormat="1" ht="16.5" customHeight="1">
      <c r="A126" s="31"/>
      <c r="B126" s="160"/>
      <c r="C126" s="161" t="s">
        <v>153</v>
      </c>
      <c r="D126" s="161" t="s">
        <v>124</v>
      </c>
      <c r="E126" s="162" t="s">
        <v>438</v>
      </c>
      <c r="F126" s="163" t="s">
        <v>439</v>
      </c>
      <c r="G126" s="164" t="s">
        <v>212</v>
      </c>
      <c r="H126" s="165">
        <v>1</v>
      </c>
      <c r="I126" s="166"/>
      <c r="J126" s="167">
        <f t="shared" si="0"/>
        <v>0</v>
      </c>
      <c r="K126" s="168"/>
      <c r="L126" s="32"/>
      <c r="M126" s="169" t="s">
        <v>1</v>
      </c>
      <c r="N126" s="170" t="s">
        <v>36</v>
      </c>
      <c r="O126" s="57"/>
      <c r="P126" s="171">
        <f t="shared" si="1"/>
        <v>0</v>
      </c>
      <c r="Q126" s="171">
        <v>0</v>
      </c>
      <c r="R126" s="171">
        <f t="shared" si="2"/>
        <v>0</v>
      </c>
      <c r="S126" s="171">
        <v>0</v>
      </c>
      <c r="T126" s="17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128</v>
      </c>
      <c r="AT126" s="173" t="s">
        <v>124</v>
      </c>
      <c r="AU126" s="173" t="s">
        <v>79</v>
      </c>
      <c r="AY126" s="16" t="s">
        <v>122</v>
      </c>
      <c r="BE126" s="174">
        <f t="shared" si="4"/>
        <v>0</v>
      </c>
      <c r="BF126" s="174">
        <f t="shared" si="5"/>
        <v>0</v>
      </c>
      <c r="BG126" s="174">
        <f t="shared" si="6"/>
        <v>0</v>
      </c>
      <c r="BH126" s="174">
        <f t="shared" si="7"/>
        <v>0</v>
      </c>
      <c r="BI126" s="174">
        <f t="shared" si="8"/>
        <v>0</v>
      </c>
      <c r="BJ126" s="16" t="s">
        <v>79</v>
      </c>
      <c r="BK126" s="174">
        <f t="shared" si="9"/>
        <v>0</v>
      </c>
      <c r="BL126" s="16" t="s">
        <v>128</v>
      </c>
      <c r="BM126" s="173" t="s">
        <v>440</v>
      </c>
    </row>
    <row r="127" spans="1:65" s="2" customFormat="1" ht="21.75" customHeight="1">
      <c r="A127" s="31"/>
      <c r="B127" s="160"/>
      <c r="C127" s="161" t="s">
        <v>157</v>
      </c>
      <c r="D127" s="161" t="s">
        <v>124</v>
      </c>
      <c r="E127" s="162" t="s">
        <v>441</v>
      </c>
      <c r="F127" s="163" t="s">
        <v>442</v>
      </c>
      <c r="G127" s="164" t="s">
        <v>212</v>
      </c>
      <c r="H127" s="165">
        <v>1</v>
      </c>
      <c r="I127" s="166"/>
      <c r="J127" s="167">
        <f t="shared" si="0"/>
        <v>0</v>
      </c>
      <c r="K127" s="168"/>
      <c r="L127" s="32"/>
      <c r="M127" s="169" t="s">
        <v>1</v>
      </c>
      <c r="N127" s="170" t="s">
        <v>36</v>
      </c>
      <c r="O127" s="57"/>
      <c r="P127" s="171">
        <f t="shared" si="1"/>
        <v>0</v>
      </c>
      <c r="Q127" s="171">
        <v>0</v>
      </c>
      <c r="R127" s="171">
        <f t="shared" si="2"/>
        <v>0</v>
      </c>
      <c r="S127" s="171">
        <v>0</v>
      </c>
      <c r="T127" s="172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128</v>
      </c>
      <c r="AT127" s="173" t="s">
        <v>124</v>
      </c>
      <c r="AU127" s="173" t="s">
        <v>79</v>
      </c>
      <c r="AY127" s="16" t="s">
        <v>122</v>
      </c>
      <c r="BE127" s="174">
        <f t="shared" si="4"/>
        <v>0</v>
      </c>
      <c r="BF127" s="174">
        <f t="shared" si="5"/>
        <v>0</v>
      </c>
      <c r="BG127" s="174">
        <f t="shared" si="6"/>
        <v>0</v>
      </c>
      <c r="BH127" s="174">
        <f t="shared" si="7"/>
        <v>0</v>
      </c>
      <c r="BI127" s="174">
        <f t="shared" si="8"/>
        <v>0</v>
      </c>
      <c r="BJ127" s="16" t="s">
        <v>79</v>
      </c>
      <c r="BK127" s="174">
        <f t="shared" si="9"/>
        <v>0</v>
      </c>
      <c r="BL127" s="16" t="s">
        <v>128</v>
      </c>
      <c r="BM127" s="173" t="s">
        <v>443</v>
      </c>
    </row>
    <row r="128" spans="1:65" s="2" customFormat="1" ht="33" customHeight="1">
      <c r="A128" s="31"/>
      <c r="B128" s="160"/>
      <c r="C128" s="161" t="s">
        <v>161</v>
      </c>
      <c r="D128" s="161" t="s">
        <v>124</v>
      </c>
      <c r="E128" s="162" t="s">
        <v>161</v>
      </c>
      <c r="F128" s="163" t="s">
        <v>444</v>
      </c>
      <c r="G128" s="164" t="s">
        <v>212</v>
      </c>
      <c r="H128" s="165">
        <v>1</v>
      </c>
      <c r="I128" s="166"/>
      <c r="J128" s="167">
        <f t="shared" si="0"/>
        <v>0</v>
      </c>
      <c r="K128" s="168"/>
      <c r="L128" s="32"/>
      <c r="M128" s="169" t="s">
        <v>1</v>
      </c>
      <c r="N128" s="170" t="s">
        <v>36</v>
      </c>
      <c r="O128" s="57"/>
      <c r="P128" s="171">
        <f t="shared" si="1"/>
        <v>0</v>
      </c>
      <c r="Q128" s="171">
        <v>0</v>
      </c>
      <c r="R128" s="171">
        <f t="shared" si="2"/>
        <v>0</v>
      </c>
      <c r="S128" s="171">
        <v>0</v>
      </c>
      <c r="T128" s="17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3" t="s">
        <v>128</v>
      </c>
      <c r="AT128" s="173" t="s">
        <v>124</v>
      </c>
      <c r="AU128" s="173" t="s">
        <v>79</v>
      </c>
      <c r="AY128" s="16" t="s">
        <v>122</v>
      </c>
      <c r="BE128" s="174">
        <f t="shared" si="4"/>
        <v>0</v>
      </c>
      <c r="BF128" s="174">
        <f t="shared" si="5"/>
        <v>0</v>
      </c>
      <c r="BG128" s="174">
        <f t="shared" si="6"/>
        <v>0</v>
      </c>
      <c r="BH128" s="174">
        <f t="shared" si="7"/>
        <v>0</v>
      </c>
      <c r="BI128" s="174">
        <f t="shared" si="8"/>
        <v>0</v>
      </c>
      <c r="BJ128" s="16" t="s">
        <v>79</v>
      </c>
      <c r="BK128" s="174">
        <f t="shared" si="9"/>
        <v>0</v>
      </c>
      <c r="BL128" s="16" t="s">
        <v>128</v>
      </c>
      <c r="BM128" s="173" t="s">
        <v>445</v>
      </c>
    </row>
    <row r="129" spans="1:65" s="2" customFormat="1" ht="33" customHeight="1">
      <c r="A129" s="31"/>
      <c r="B129" s="160"/>
      <c r="C129" s="161" t="s">
        <v>165</v>
      </c>
      <c r="D129" s="161" t="s">
        <v>124</v>
      </c>
      <c r="E129" s="162" t="s">
        <v>165</v>
      </c>
      <c r="F129" s="163" t="s">
        <v>446</v>
      </c>
      <c r="G129" s="164" t="s">
        <v>212</v>
      </c>
      <c r="H129" s="165">
        <v>1</v>
      </c>
      <c r="I129" s="166"/>
      <c r="J129" s="167">
        <f t="shared" si="0"/>
        <v>0</v>
      </c>
      <c r="K129" s="168"/>
      <c r="L129" s="32"/>
      <c r="M129" s="169" t="s">
        <v>1</v>
      </c>
      <c r="N129" s="170" t="s">
        <v>36</v>
      </c>
      <c r="O129" s="57"/>
      <c r="P129" s="171">
        <f t="shared" si="1"/>
        <v>0</v>
      </c>
      <c r="Q129" s="171">
        <v>0</v>
      </c>
      <c r="R129" s="171">
        <f t="shared" si="2"/>
        <v>0</v>
      </c>
      <c r="S129" s="171">
        <v>0</v>
      </c>
      <c r="T129" s="17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3" t="s">
        <v>128</v>
      </c>
      <c r="AT129" s="173" t="s">
        <v>124</v>
      </c>
      <c r="AU129" s="173" t="s">
        <v>79</v>
      </c>
      <c r="AY129" s="16" t="s">
        <v>122</v>
      </c>
      <c r="BE129" s="174">
        <f t="shared" si="4"/>
        <v>0</v>
      </c>
      <c r="BF129" s="174">
        <f t="shared" si="5"/>
        <v>0</v>
      </c>
      <c r="BG129" s="174">
        <f t="shared" si="6"/>
        <v>0</v>
      </c>
      <c r="BH129" s="174">
        <f t="shared" si="7"/>
        <v>0</v>
      </c>
      <c r="BI129" s="174">
        <f t="shared" si="8"/>
        <v>0</v>
      </c>
      <c r="BJ129" s="16" t="s">
        <v>79</v>
      </c>
      <c r="BK129" s="174">
        <f t="shared" si="9"/>
        <v>0</v>
      </c>
      <c r="BL129" s="16" t="s">
        <v>128</v>
      </c>
      <c r="BM129" s="173" t="s">
        <v>447</v>
      </c>
    </row>
    <row r="130" spans="1:65" s="2" customFormat="1" ht="21.75" customHeight="1">
      <c r="A130" s="31"/>
      <c r="B130" s="160"/>
      <c r="C130" s="161" t="s">
        <v>170</v>
      </c>
      <c r="D130" s="161" t="s">
        <v>124</v>
      </c>
      <c r="E130" s="162" t="s">
        <v>170</v>
      </c>
      <c r="F130" s="163" t="s">
        <v>448</v>
      </c>
      <c r="G130" s="164" t="s">
        <v>212</v>
      </c>
      <c r="H130" s="165">
        <v>1</v>
      </c>
      <c r="I130" s="166"/>
      <c r="J130" s="167">
        <f t="shared" si="0"/>
        <v>0</v>
      </c>
      <c r="K130" s="168"/>
      <c r="L130" s="32"/>
      <c r="M130" s="206" t="s">
        <v>1</v>
      </c>
      <c r="N130" s="207" t="s">
        <v>36</v>
      </c>
      <c r="O130" s="208"/>
      <c r="P130" s="209">
        <f t="shared" si="1"/>
        <v>0</v>
      </c>
      <c r="Q130" s="209">
        <v>0</v>
      </c>
      <c r="R130" s="209">
        <f t="shared" si="2"/>
        <v>0</v>
      </c>
      <c r="S130" s="209">
        <v>0</v>
      </c>
      <c r="T130" s="21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3" t="s">
        <v>128</v>
      </c>
      <c r="AT130" s="173" t="s">
        <v>124</v>
      </c>
      <c r="AU130" s="173" t="s">
        <v>79</v>
      </c>
      <c r="AY130" s="16" t="s">
        <v>122</v>
      </c>
      <c r="BE130" s="174">
        <f t="shared" si="4"/>
        <v>0</v>
      </c>
      <c r="BF130" s="174">
        <f t="shared" si="5"/>
        <v>0</v>
      </c>
      <c r="BG130" s="174">
        <f t="shared" si="6"/>
        <v>0</v>
      </c>
      <c r="BH130" s="174">
        <f t="shared" si="7"/>
        <v>0</v>
      </c>
      <c r="BI130" s="174">
        <f t="shared" si="8"/>
        <v>0</v>
      </c>
      <c r="BJ130" s="16" t="s">
        <v>79</v>
      </c>
      <c r="BK130" s="174">
        <f t="shared" si="9"/>
        <v>0</v>
      </c>
      <c r="BL130" s="16" t="s">
        <v>128</v>
      </c>
      <c r="BM130" s="173" t="s">
        <v>449</v>
      </c>
    </row>
    <row r="131" spans="1:65" s="2" customFormat="1" ht="6.95" customHeight="1">
      <c r="A131" s="31"/>
      <c r="B131" s="46"/>
      <c r="C131" s="47"/>
      <c r="D131" s="47"/>
      <c r="E131" s="47"/>
      <c r="F131" s="47"/>
      <c r="G131" s="47"/>
      <c r="H131" s="47"/>
      <c r="I131" s="119"/>
      <c r="J131" s="47"/>
      <c r="K131" s="47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abSelected="1" topLeftCell="A113" workbookViewId="0">
      <selection activeCell="J115" sqref="J11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2"/>
      <c r="L2" s="249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3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91</v>
      </c>
      <c r="I4" s="92"/>
      <c r="L4" s="19"/>
      <c r="M4" s="94" t="s">
        <v>10</v>
      </c>
      <c r="AT4" s="16" t="s">
        <v>3</v>
      </c>
    </row>
    <row r="5" spans="1:46" s="1" customFormat="1" ht="6.95" customHeight="1">
      <c r="B5" s="19"/>
      <c r="I5" s="92"/>
      <c r="L5" s="19"/>
    </row>
    <row r="6" spans="1:46" s="1" customFormat="1" ht="12" customHeight="1">
      <c r="B6" s="19"/>
      <c r="D6" s="26" t="s">
        <v>16</v>
      </c>
      <c r="I6" s="92"/>
      <c r="L6" s="19"/>
    </row>
    <row r="7" spans="1:46" s="1" customFormat="1" ht="23.25" customHeight="1">
      <c r="B7" s="19"/>
      <c r="E7" s="250" t="str">
        <f>'Rekapitulace stavby'!K6</f>
        <v>Chotovinský potok, ř. km 0,000 - 0,221 Sezimovo Ústí - rekonstrukce nábřežních zdí</v>
      </c>
      <c r="F7" s="251"/>
      <c r="G7" s="251"/>
      <c r="H7" s="251"/>
      <c r="I7" s="92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95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1" t="s">
        <v>450</v>
      </c>
      <c r="F9" s="252"/>
      <c r="G9" s="252"/>
      <c r="H9" s="252"/>
      <c r="I9" s="95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95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5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5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9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3"/>
      <c r="F18" s="233"/>
      <c r="G18" s="233"/>
      <c r="H18" s="233"/>
      <c r="I18" s="9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5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9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5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9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/>
      <c r="F24" s="31"/>
      <c r="G24" s="31"/>
      <c r="H24" s="31"/>
      <c r="I24" s="96" t="s">
        <v>25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5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95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8" t="s">
        <v>1</v>
      </c>
      <c r="F27" s="238"/>
      <c r="G27" s="238"/>
      <c r="H27" s="238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5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1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2" t="s">
        <v>31</v>
      </c>
      <c r="E30" s="31"/>
      <c r="F30" s="31"/>
      <c r="G30" s="31"/>
      <c r="H30" s="31"/>
      <c r="I30" s="95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1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103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35</v>
      </c>
      <c r="E33" s="26" t="s">
        <v>36</v>
      </c>
      <c r="F33" s="105">
        <f>ROUND((SUM(BE118:BE127)),  2)</f>
        <v>0</v>
      </c>
      <c r="G33" s="31"/>
      <c r="H33" s="31"/>
      <c r="I33" s="106">
        <v>0.21</v>
      </c>
      <c r="J33" s="105">
        <f>ROUND(((SUM(BE118:BE127))*I33),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105">
        <f>ROUND((SUM(BF118:BF127)),  2)</f>
        <v>0</v>
      </c>
      <c r="G34" s="31"/>
      <c r="H34" s="31"/>
      <c r="I34" s="106">
        <v>0.15</v>
      </c>
      <c r="J34" s="105">
        <f>ROUND(((SUM(BF118:BF127))*I34),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105">
        <f>ROUND((SUM(BG118:BG127)),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105">
        <f>ROUND((SUM(BH118:BH127)),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5">
        <f>ROUND((SUM(BI118:BI127)),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5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7"/>
      <c r="D39" s="108" t="s">
        <v>41</v>
      </c>
      <c r="E39" s="59"/>
      <c r="F39" s="59"/>
      <c r="G39" s="109" t="s">
        <v>42</v>
      </c>
      <c r="H39" s="110" t="s">
        <v>43</v>
      </c>
      <c r="I39" s="111"/>
      <c r="J39" s="112">
        <f>SUM(J30:J37)</f>
        <v>0</v>
      </c>
      <c r="K39" s="113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5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114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15" t="s">
        <v>47</v>
      </c>
      <c r="G61" s="44" t="s">
        <v>46</v>
      </c>
      <c r="H61" s="34"/>
      <c r="I61" s="116"/>
      <c r="J61" s="11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118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15" t="s">
        <v>47</v>
      </c>
      <c r="G76" s="44" t="s">
        <v>46</v>
      </c>
      <c r="H76" s="34"/>
      <c r="I76" s="116"/>
      <c r="J76" s="11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9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0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95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5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5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1"/>
      <c r="D85" s="31"/>
      <c r="E85" s="250" t="str">
        <f>E7</f>
        <v>Chotovinský potok, ř. km 0,000 - 0,221 Sezimovo Ústí - rekonstrukce nábřežních zdí</v>
      </c>
      <c r="F85" s="251"/>
      <c r="G85" s="251"/>
      <c r="H85" s="251"/>
      <c r="I85" s="95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95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1" t="str">
        <f>E9</f>
        <v>3584d - Ostatní náklady</v>
      </c>
      <c r="F87" s="252"/>
      <c r="G87" s="252"/>
      <c r="H87" s="252"/>
      <c r="I87" s="95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5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9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5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96" t="s">
        <v>29</v>
      </c>
      <c r="J92" s="29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5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1" t="s">
        <v>95</v>
      </c>
      <c r="D94" s="107"/>
      <c r="E94" s="107"/>
      <c r="F94" s="107"/>
      <c r="G94" s="107"/>
      <c r="H94" s="107"/>
      <c r="I94" s="122"/>
      <c r="J94" s="123" t="s">
        <v>96</v>
      </c>
      <c r="K94" s="107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5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4" t="s">
        <v>97</v>
      </c>
      <c r="D96" s="31"/>
      <c r="E96" s="31"/>
      <c r="F96" s="31"/>
      <c r="G96" s="31"/>
      <c r="H96" s="31"/>
      <c r="I96" s="95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25"/>
      <c r="D97" s="126" t="s">
        <v>451</v>
      </c>
      <c r="E97" s="127"/>
      <c r="F97" s="127"/>
      <c r="G97" s="127"/>
      <c r="H97" s="127"/>
      <c r="I97" s="128"/>
      <c r="J97" s="129">
        <f>J119</f>
        <v>0</v>
      </c>
      <c r="L97" s="125"/>
    </row>
    <row r="98" spans="1:31" s="10" customFormat="1" ht="19.899999999999999" customHeight="1">
      <c r="B98" s="130"/>
      <c r="D98" s="131" t="s">
        <v>452</v>
      </c>
      <c r="E98" s="132"/>
      <c r="F98" s="132"/>
      <c r="G98" s="132"/>
      <c r="H98" s="132"/>
      <c r="I98" s="133"/>
      <c r="J98" s="134">
        <f>J120</f>
        <v>0</v>
      </c>
      <c r="L98" s="130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95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119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120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107</v>
      </c>
      <c r="D105" s="31"/>
      <c r="E105" s="31"/>
      <c r="F105" s="31"/>
      <c r="G105" s="31"/>
      <c r="H105" s="31"/>
      <c r="I105" s="95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95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95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3.25" customHeight="1">
      <c r="A108" s="31"/>
      <c r="B108" s="32"/>
      <c r="C108" s="31"/>
      <c r="D108" s="31"/>
      <c r="E108" s="250" t="str">
        <f>E7</f>
        <v>Chotovinský potok, ř. km 0,000 - 0,221 Sezimovo Ústí - rekonstrukce nábřežních zdí</v>
      </c>
      <c r="F108" s="251"/>
      <c r="G108" s="251"/>
      <c r="H108" s="251"/>
      <c r="I108" s="95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92</v>
      </c>
      <c r="D109" s="31"/>
      <c r="E109" s="31"/>
      <c r="F109" s="31"/>
      <c r="G109" s="31"/>
      <c r="H109" s="31"/>
      <c r="I109" s="95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11" t="str">
        <f>E9</f>
        <v>3584d - Ostatní náklady</v>
      </c>
      <c r="F110" s="252"/>
      <c r="G110" s="252"/>
      <c r="H110" s="252"/>
      <c r="I110" s="95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95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96" t="s">
        <v>22</v>
      </c>
      <c r="J112" s="54" t="str">
        <f>IF(J12="","",J12)</f>
        <v/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95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1"/>
      <c r="E114" s="31"/>
      <c r="F114" s="24" t="str">
        <f>E15</f>
        <v xml:space="preserve"> </v>
      </c>
      <c r="G114" s="31"/>
      <c r="H114" s="31"/>
      <c r="I114" s="96" t="s">
        <v>27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/>
      </c>
      <c r="G115" s="31"/>
      <c r="H115" s="31"/>
      <c r="I115" s="96" t="s">
        <v>29</v>
      </c>
      <c r="J115" s="29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95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35"/>
      <c r="B117" s="136"/>
      <c r="C117" s="137" t="s">
        <v>108</v>
      </c>
      <c r="D117" s="138" t="s">
        <v>56</v>
      </c>
      <c r="E117" s="138" t="s">
        <v>52</v>
      </c>
      <c r="F117" s="138" t="s">
        <v>53</v>
      </c>
      <c r="G117" s="138" t="s">
        <v>109</v>
      </c>
      <c r="H117" s="138" t="s">
        <v>110</v>
      </c>
      <c r="I117" s="139" t="s">
        <v>111</v>
      </c>
      <c r="J117" s="140" t="s">
        <v>96</v>
      </c>
      <c r="K117" s="141" t="s">
        <v>112</v>
      </c>
      <c r="L117" s="142"/>
      <c r="M117" s="61" t="s">
        <v>1</v>
      </c>
      <c r="N117" s="62" t="s">
        <v>35</v>
      </c>
      <c r="O117" s="62" t="s">
        <v>113</v>
      </c>
      <c r="P117" s="62" t="s">
        <v>114</v>
      </c>
      <c r="Q117" s="62" t="s">
        <v>115</v>
      </c>
      <c r="R117" s="62" t="s">
        <v>116</v>
      </c>
      <c r="S117" s="62" t="s">
        <v>117</v>
      </c>
      <c r="T117" s="63" t="s">
        <v>118</v>
      </c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</row>
    <row r="118" spans="1:65" s="2" customFormat="1" ht="22.9" customHeight="1">
      <c r="A118" s="31"/>
      <c r="B118" s="32"/>
      <c r="C118" s="68" t="s">
        <v>119</v>
      </c>
      <c r="D118" s="31"/>
      <c r="E118" s="31"/>
      <c r="F118" s="31"/>
      <c r="G118" s="31"/>
      <c r="H118" s="31"/>
      <c r="I118" s="95"/>
      <c r="J118" s="143">
        <f>BK118</f>
        <v>0</v>
      </c>
      <c r="K118" s="31"/>
      <c r="L118" s="32"/>
      <c r="M118" s="64"/>
      <c r="N118" s="55"/>
      <c r="O118" s="65"/>
      <c r="P118" s="144">
        <f>P119</f>
        <v>0</v>
      </c>
      <c r="Q118" s="65"/>
      <c r="R118" s="144">
        <f>R119</f>
        <v>0</v>
      </c>
      <c r="S118" s="65"/>
      <c r="T118" s="145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70</v>
      </c>
      <c r="AU118" s="16" t="s">
        <v>98</v>
      </c>
      <c r="BK118" s="146">
        <f>BK119</f>
        <v>0</v>
      </c>
    </row>
    <row r="119" spans="1:65" s="12" customFormat="1" ht="25.9" customHeight="1">
      <c r="B119" s="147"/>
      <c r="D119" s="148" t="s">
        <v>70</v>
      </c>
      <c r="E119" s="149" t="s">
        <v>120</v>
      </c>
      <c r="F119" s="149" t="s">
        <v>120</v>
      </c>
      <c r="I119" s="150"/>
      <c r="J119" s="151">
        <f>BK119</f>
        <v>0</v>
      </c>
      <c r="L119" s="147"/>
      <c r="M119" s="152"/>
      <c r="N119" s="153"/>
      <c r="O119" s="153"/>
      <c r="P119" s="154">
        <f>P120</f>
        <v>0</v>
      </c>
      <c r="Q119" s="153"/>
      <c r="R119" s="154">
        <f>R120</f>
        <v>0</v>
      </c>
      <c r="S119" s="153"/>
      <c r="T119" s="155">
        <f>T120</f>
        <v>0</v>
      </c>
      <c r="AR119" s="148" t="s">
        <v>79</v>
      </c>
      <c r="AT119" s="156" t="s">
        <v>70</v>
      </c>
      <c r="AU119" s="156" t="s">
        <v>71</v>
      </c>
      <c r="AY119" s="148" t="s">
        <v>122</v>
      </c>
      <c r="BK119" s="157">
        <f>BK120</f>
        <v>0</v>
      </c>
    </row>
    <row r="120" spans="1:65" s="12" customFormat="1" ht="22.9" customHeight="1">
      <c r="B120" s="147"/>
      <c r="D120" s="148" t="s">
        <v>70</v>
      </c>
      <c r="E120" s="158" t="s">
        <v>453</v>
      </c>
      <c r="F120" s="158" t="s">
        <v>89</v>
      </c>
      <c r="I120" s="150"/>
      <c r="J120" s="159">
        <f>BK120</f>
        <v>0</v>
      </c>
      <c r="L120" s="147"/>
      <c r="M120" s="152"/>
      <c r="N120" s="153"/>
      <c r="O120" s="153"/>
      <c r="P120" s="154">
        <f>SUM(P121:P127)</f>
        <v>0</v>
      </c>
      <c r="Q120" s="153"/>
      <c r="R120" s="154">
        <f>SUM(R121:R127)</f>
        <v>0</v>
      </c>
      <c r="S120" s="153"/>
      <c r="T120" s="155">
        <f>SUM(T121:T127)</f>
        <v>0</v>
      </c>
      <c r="AR120" s="148" t="s">
        <v>79</v>
      </c>
      <c r="AT120" s="156" t="s">
        <v>70</v>
      </c>
      <c r="AU120" s="156" t="s">
        <v>79</v>
      </c>
      <c r="AY120" s="148" t="s">
        <v>122</v>
      </c>
      <c r="BK120" s="157">
        <f>SUM(BK121:BK127)</f>
        <v>0</v>
      </c>
    </row>
    <row r="121" spans="1:65" s="2" customFormat="1" ht="16.5" customHeight="1">
      <c r="A121" s="31"/>
      <c r="B121" s="160"/>
      <c r="C121" s="161" t="s">
        <v>79</v>
      </c>
      <c r="D121" s="161" t="s">
        <v>124</v>
      </c>
      <c r="E121" s="162" t="s">
        <v>417</v>
      </c>
      <c r="F121" s="163" t="s">
        <v>454</v>
      </c>
      <c r="G121" s="164" t="s">
        <v>212</v>
      </c>
      <c r="H121" s="165">
        <v>1</v>
      </c>
      <c r="I121" s="166"/>
      <c r="J121" s="167">
        <f t="shared" ref="J121:J127" si="0">ROUND(I121*H121,2)</f>
        <v>0</v>
      </c>
      <c r="K121" s="168"/>
      <c r="L121" s="32"/>
      <c r="M121" s="169" t="s">
        <v>1</v>
      </c>
      <c r="N121" s="170" t="s">
        <v>36</v>
      </c>
      <c r="O121" s="57"/>
      <c r="P121" s="171">
        <f t="shared" ref="P121:P127" si="1">O121*H121</f>
        <v>0</v>
      </c>
      <c r="Q121" s="171">
        <v>0</v>
      </c>
      <c r="R121" s="171">
        <f t="shared" ref="R121:R127" si="2">Q121*H121</f>
        <v>0</v>
      </c>
      <c r="S121" s="171">
        <v>0</v>
      </c>
      <c r="T121" s="172">
        <f t="shared" ref="T121:T127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3" t="s">
        <v>128</v>
      </c>
      <c r="AT121" s="173" t="s">
        <v>124</v>
      </c>
      <c r="AU121" s="173" t="s">
        <v>81</v>
      </c>
      <c r="AY121" s="16" t="s">
        <v>122</v>
      </c>
      <c r="BE121" s="174">
        <f t="shared" ref="BE121:BE127" si="4">IF(N121="základní",J121,0)</f>
        <v>0</v>
      </c>
      <c r="BF121" s="174">
        <f t="shared" ref="BF121:BF127" si="5">IF(N121="snížená",J121,0)</f>
        <v>0</v>
      </c>
      <c r="BG121" s="174">
        <f t="shared" ref="BG121:BG127" si="6">IF(N121="zákl. přenesená",J121,0)</f>
        <v>0</v>
      </c>
      <c r="BH121" s="174">
        <f t="shared" ref="BH121:BH127" si="7">IF(N121="sníž. přenesená",J121,0)</f>
        <v>0</v>
      </c>
      <c r="BI121" s="174">
        <f t="shared" ref="BI121:BI127" si="8">IF(N121="nulová",J121,0)</f>
        <v>0</v>
      </c>
      <c r="BJ121" s="16" t="s">
        <v>79</v>
      </c>
      <c r="BK121" s="174">
        <f t="shared" ref="BK121:BK127" si="9">ROUND(I121*H121,2)</f>
        <v>0</v>
      </c>
      <c r="BL121" s="16" t="s">
        <v>128</v>
      </c>
      <c r="BM121" s="173" t="s">
        <v>455</v>
      </c>
    </row>
    <row r="122" spans="1:65" s="2" customFormat="1" ht="16.5" customHeight="1">
      <c r="A122" s="31"/>
      <c r="B122" s="160"/>
      <c r="C122" s="161" t="s">
        <v>81</v>
      </c>
      <c r="D122" s="161" t="s">
        <v>124</v>
      </c>
      <c r="E122" s="162" t="s">
        <v>420</v>
      </c>
      <c r="F122" s="163" t="s">
        <v>456</v>
      </c>
      <c r="G122" s="164" t="s">
        <v>212</v>
      </c>
      <c r="H122" s="165">
        <v>1</v>
      </c>
      <c r="I122" s="166"/>
      <c r="J122" s="167">
        <f t="shared" si="0"/>
        <v>0</v>
      </c>
      <c r="K122" s="168"/>
      <c r="L122" s="32"/>
      <c r="M122" s="169" t="s">
        <v>1</v>
      </c>
      <c r="N122" s="170" t="s">
        <v>36</v>
      </c>
      <c r="O122" s="57"/>
      <c r="P122" s="171">
        <f t="shared" si="1"/>
        <v>0</v>
      </c>
      <c r="Q122" s="171">
        <v>0</v>
      </c>
      <c r="R122" s="171">
        <f t="shared" si="2"/>
        <v>0</v>
      </c>
      <c r="S122" s="171">
        <v>0</v>
      </c>
      <c r="T122" s="17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3" t="s">
        <v>128</v>
      </c>
      <c r="AT122" s="173" t="s">
        <v>124</v>
      </c>
      <c r="AU122" s="173" t="s">
        <v>81</v>
      </c>
      <c r="AY122" s="16" t="s">
        <v>122</v>
      </c>
      <c r="BE122" s="174">
        <f t="shared" si="4"/>
        <v>0</v>
      </c>
      <c r="BF122" s="174">
        <f t="shared" si="5"/>
        <v>0</v>
      </c>
      <c r="BG122" s="174">
        <f t="shared" si="6"/>
        <v>0</v>
      </c>
      <c r="BH122" s="174">
        <f t="shared" si="7"/>
        <v>0</v>
      </c>
      <c r="BI122" s="174">
        <f t="shared" si="8"/>
        <v>0</v>
      </c>
      <c r="BJ122" s="16" t="s">
        <v>79</v>
      </c>
      <c r="BK122" s="174">
        <f t="shared" si="9"/>
        <v>0</v>
      </c>
      <c r="BL122" s="16" t="s">
        <v>128</v>
      </c>
      <c r="BM122" s="173" t="s">
        <v>457</v>
      </c>
    </row>
    <row r="123" spans="1:65" s="2" customFormat="1" ht="16.5" customHeight="1">
      <c r="A123" s="31"/>
      <c r="B123" s="160"/>
      <c r="C123" s="161" t="s">
        <v>133</v>
      </c>
      <c r="D123" s="161" t="s">
        <v>124</v>
      </c>
      <c r="E123" s="162" t="s">
        <v>423</v>
      </c>
      <c r="F123" s="163" t="s">
        <v>458</v>
      </c>
      <c r="G123" s="164" t="s">
        <v>212</v>
      </c>
      <c r="H123" s="165">
        <v>1</v>
      </c>
      <c r="I123" s="166"/>
      <c r="J123" s="167">
        <f t="shared" si="0"/>
        <v>0</v>
      </c>
      <c r="K123" s="168"/>
      <c r="L123" s="32"/>
      <c r="M123" s="169" t="s">
        <v>1</v>
      </c>
      <c r="N123" s="170" t="s">
        <v>36</v>
      </c>
      <c r="O123" s="57"/>
      <c r="P123" s="171">
        <f t="shared" si="1"/>
        <v>0</v>
      </c>
      <c r="Q123" s="171">
        <v>0</v>
      </c>
      <c r="R123" s="171">
        <f t="shared" si="2"/>
        <v>0</v>
      </c>
      <c r="S123" s="171">
        <v>0</v>
      </c>
      <c r="T123" s="17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3" t="s">
        <v>128</v>
      </c>
      <c r="AT123" s="173" t="s">
        <v>124</v>
      </c>
      <c r="AU123" s="173" t="s">
        <v>81</v>
      </c>
      <c r="AY123" s="16" t="s">
        <v>122</v>
      </c>
      <c r="BE123" s="174">
        <f t="shared" si="4"/>
        <v>0</v>
      </c>
      <c r="BF123" s="174">
        <f t="shared" si="5"/>
        <v>0</v>
      </c>
      <c r="BG123" s="174">
        <f t="shared" si="6"/>
        <v>0</v>
      </c>
      <c r="BH123" s="174">
        <f t="shared" si="7"/>
        <v>0</v>
      </c>
      <c r="BI123" s="174">
        <f t="shared" si="8"/>
        <v>0</v>
      </c>
      <c r="BJ123" s="16" t="s">
        <v>79</v>
      </c>
      <c r="BK123" s="174">
        <f t="shared" si="9"/>
        <v>0</v>
      </c>
      <c r="BL123" s="16" t="s">
        <v>128</v>
      </c>
      <c r="BM123" s="173" t="s">
        <v>459</v>
      </c>
    </row>
    <row r="124" spans="1:65" s="2" customFormat="1" ht="16.5" customHeight="1">
      <c r="A124" s="31"/>
      <c r="B124" s="160"/>
      <c r="C124" s="161" t="s">
        <v>128</v>
      </c>
      <c r="D124" s="161" t="s">
        <v>124</v>
      </c>
      <c r="E124" s="162" t="s">
        <v>426</v>
      </c>
      <c r="F124" s="163" t="s">
        <v>460</v>
      </c>
      <c r="G124" s="164" t="s">
        <v>212</v>
      </c>
      <c r="H124" s="165">
        <v>1</v>
      </c>
      <c r="I124" s="166"/>
      <c r="J124" s="167">
        <f t="shared" si="0"/>
        <v>0</v>
      </c>
      <c r="K124" s="168"/>
      <c r="L124" s="32"/>
      <c r="M124" s="169" t="s">
        <v>1</v>
      </c>
      <c r="N124" s="170" t="s">
        <v>36</v>
      </c>
      <c r="O124" s="57"/>
      <c r="P124" s="171">
        <f t="shared" si="1"/>
        <v>0</v>
      </c>
      <c r="Q124" s="171">
        <v>0</v>
      </c>
      <c r="R124" s="171">
        <f t="shared" si="2"/>
        <v>0</v>
      </c>
      <c r="S124" s="171">
        <v>0</v>
      </c>
      <c r="T124" s="17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3" t="s">
        <v>128</v>
      </c>
      <c r="AT124" s="173" t="s">
        <v>124</v>
      </c>
      <c r="AU124" s="173" t="s">
        <v>81</v>
      </c>
      <c r="AY124" s="16" t="s">
        <v>122</v>
      </c>
      <c r="BE124" s="174">
        <f t="shared" si="4"/>
        <v>0</v>
      </c>
      <c r="BF124" s="174">
        <f t="shared" si="5"/>
        <v>0</v>
      </c>
      <c r="BG124" s="174">
        <f t="shared" si="6"/>
        <v>0</v>
      </c>
      <c r="BH124" s="174">
        <f t="shared" si="7"/>
        <v>0</v>
      </c>
      <c r="BI124" s="174">
        <f t="shared" si="8"/>
        <v>0</v>
      </c>
      <c r="BJ124" s="16" t="s">
        <v>79</v>
      </c>
      <c r="BK124" s="174">
        <f t="shared" si="9"/>
        <v>0</v>
      </c>
      <c r="BL124" s="16" t="s">
        <v>128</v>
      </c>
      <c r="BM124" s="173" t="s">
        <v>461</v>
      </c>
    </row>
    <row r="125" spans="1:65" s="2" customFormat="1" ht="16.5" customHeight="1">
      <c r="A125" s="31"/>
      <c r="B125" s="160"/>
      <c r="C125" s="161" t="s">
        <v>141</v>
      </c>
      <c r="D125" s="161" t="s">
        <v>124</v>
      </c>
      <c r="E125" s="162" t="s">
        <v>429</v>
      </c>
      <c r="F125" s="163" t="s">
        <v>462</v>
      </c>
      <c r="G125" s="164" t="s">
        <v>212</v>
      </c>
      <c r="H125" s="165">
        <v>1</v>
      </c>
      <c r="I125" s="166"/>
      <c r="J125" s="167">
        <f t="shared" si="0"/>
        <v>0</v>
      </c>
      <c r="K125" s="168"/>
      <c r="L125" s="32"/>
      <c r="M125" s="169" t="s">
        <v>1</v>
      </c>
      <c r="N125" s="170" t="s">
        <v>36</v>
      </c>
      <c r="O125" s="57"/>
      <c r="P125" s="171">
        <f t="shared" si="1"/>
        <v>0</v>
      </c>
      <c r="Q125" s="171">
        <v>0</v>
      </c>
      <c r="R125" s="171">
        <f t="shared" si="2"/>
        <v>0</v>
      </c>
      <c r="S125" s="171">
        <v>0</v>
      </c>
      <c r="T125" s="17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3" t="s">
        <v>128</v>
      </c>
      <c r="AT125" s="173" t="s">
        <v>124</v>
      </c>
      <c r="AU125" s="173" t="s">
        <v>81</v>
      </c>
      <c r="AY125" s="16" t="s">
        <v>122</v>
      </c>
      <c r="BE125" s="174">
        <f t="shared" si="4"/>
        <v>0</v>
      </c>
      <c r="BF125" s="174">
        <f t="shared" si="5"/>
        <v>0</v>
      </c>
      <c r="BG125" s="174">
        <f t="shared" si="6"/>
        <v>0</v>
      </c>
      <c r="BH125" s="174">
        <f t="shared" si="7"/>
        <v>0</v>
      </c>
      <c r="BI125" s="174">
        <f t="shared" si="8"/>
        <v>0</v>
      </c>
      <c r="BJ125" s="16" t="s">
        <v>79</v>
      </c>
      <c r="BK125" s="174">
        <f t="shared" si="9"/>
        <v>0</v>
      </c>
      <c r="BL125" s="16" t="s">
        <v>128</v>
      </c>
      <c r="BM125" s="173" t="s">
        <v>463</v>
      </c>
    </row>
    <row r="126" spans="1:65" s="2" customFormat="1" ht="16.5" customHeight="1">
      <c r="A126" s="31"/>
      <c r="B126" s="160"/>
      <c r="C126" s="161" t="s">
        <v>145</v>
      </c>
      <c r="D126" s="161" t="s">
        <v>124</v>
      </c>
      <c r="E126" s="162" t="s">
        <v>432</v>
      </c>
      <c r="F126" s="163" t="s">
        <v>464</v>
      </c>
      <c r="G126" s="164" t="s">
        <v>212</v>
      </c>
      <c r="H126" s="165">
        <v>1</v>
      </c>
      <c r="I126" s="166"/>
      <c r="J126" s="167">
        <f t="shared" si="0"/>
        <v>0</v>
      </c>
      <c r="K126" s="168"/>
      <c r="L126" s="32"/>
      <c r="M126" s="169" t="s">
        <v>1</v>
      </c>
      <c r="N126" s="170" t="s">
        <v>36</v>
      </c>
      <c r="O126" s="57"/>
      <c r="P126" s="171">
        <f t="shared" si="1"/>
        <v>0</v>
      </c>
      <c r="Q126" s="171">
        <v>0</v>
      </c>
      <c r="R126" s="171">
        <f t="shared" si="2"/>
        <v>0</v>
      </c>
      <c r="S126" s="171">
        <v>0</v>
      </c>
      <c r="T126" s="17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3" t="s">
        <v>128</v>
      </c>
      <c r="AT126" s="173" t="s">
        <v>124</v>
      </c>
      <c r="AU126" s="173" t="s">
        <v>81</v>
      </c>
      <c r="AY126" s="16" t="s">
        <v>122</v>
      </c>
      <c r="BE126" s="174">
        <f t="shared" si="4"/>
        <v>0</v>
      </c>
      <c r="BF126" s="174">
        <f t="shared" si="5"/>
        <v>0</v>
      </c>
      <c r="BG126" s="174">
        <f t="shared" si="6"/>
        <v>0</v>
      </c>
      <c r="BH126" s="174">
        <f t="shared" si="7"/>
        <v>0</v>
      </c>
      <c r="BI126" s="174">
        <f t="shared" si="8"/>
        <v>0</v>
      </c>
      <c r="BJ126" s="16" t="s">
        <v>79</v>
      </c>
      <c r="BK126" s="174">
        <f t="shared" si="9"/>
        <v>0</v>
      </c>
      <c r="BL126" s="16" t="s">
        <v>128</v>
      </c>
      <c r="BM126" s="173" t="s">
        <v>465</v>
      </c>
    </row>
    <row r="127" spans="1:65" s="2" customFormat="1" ht="16.5" customHeight="1">
      <c r="A127" s="31"/>
      <c r="B127" s="160"/>
      <c r="C127" s="161" t="s">
        <v>149</v>
      </c>
      <c r="D127" s="161" t="s">
        <v>124</v>
      </c>
      <c r="E127" s="162" t="s">
        <v>435</v>
      </c>
      <c r="F127" s="163" t="s">
        <v>466</v>
      </c>
      <c r="G127" s="164" t="s">
        <v>212</v>
      </c>
      <c r="H127" s="165">
        <v>1</v>
      </c>
      <c r="I127" s="166"/>
      <c r="J127" s="167">
        <f t="shared" si="0"/>
        <v>0</v>
      </c>
      <c r="K127" s="168"/>
      <c r="L127" s="32"/>
      <c r="M127" s="206" t="s">
        <v>1</v>
      </c>
      <c r="N127" s="207" t="s">
        <v>36</v>
      </c>
      <c r="O127" s="208"/>
      <c r="P127" s="209">
        <f t="shared" si="1"/>
        <v>0</v>
      </c>
      <c r="Q127" s="209">
        <v>0</v>
      </c>
      <c r="R127" s="209">
        <f t="shared" si="2"/>
        <v>0</v>
      </c>
      <c r="S127" s="209">
        <v>0</v>
      </c>
      <c r="T127" s="21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3" t="s">
        <v>128</v>
      </c>
      <c r="AT127" s="173" t="s">
        <v>124</v>
      </c>
      <c r="AU127" s="173" t="s">
        <v>81</v>
      </c>
      <c r="AY127" s="16" t="s">
        <v>122</v>
      </c>
      <c r="BE127" s="174">
        <f t="shared" si="4"/>
        <v>0</v>
      </c>
      <c r="BF127" s="174">
        <f t="shared" si="5"/>
        <v>0</v>
      </c>
      <c r="BG127" s="174">
        <f t="shared" si="6"/>
        <v>0</v>
      </c>
      <c r="BH127" s="174">
        <f t="shared" si="7"/>
        <v>0</v>
      </c>
      <c r="BI127" s="174">
        <f t="shared" si="8"/>
        <v>0</v>
      </c>
      <c r="BJ127" s="16" t="s">
        <v>79</v>
      </c>
      <c r="BK127" s="174">
        <f t="shared" si="9"/>
        <v>0</v>
      </c>
      <c r="BL127" s="16" t="s">
        <v>128</v>
      </c>
      <c r="BM127" s="173" t="s">
        <v>467</v>
      </c>
    </row>
    <row r="128" spans="1:65" s="2" customFormat="1" ht="6.95" customHeight="1">
      <c r="A128" s="31"/>
      <c r="B128" s="46"/>
      <c r="C128" s="47"/>
      <c r="D128" s="47"/>
      <c r="E128" s="47"/>
      <c r="F128" s="47"/>
      <c r="G128" s="47"/>
      <c r="H128" s="47"/>
      <c r="I128" s="119"/>
      <c r="J128" s="47"/>
      <c r="K128" s="47"/>
      <c r="L128" s="32"/>
      <c r="M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</sheetData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3584a - SO 01 - rekonstru...</vt:lpstr>
      <vt:lpstr>3584b - SO 02 - oprava sp...</vt:lpstr>
      <vt:lpstr>3584c - Vedlejší náklady</vt:lpstr>
      <vt:lpstr>3584d - Ostatní náklady</vt:lpstr>
      <vt:lpstr>'3584a - SO 01 - rekonstru...'!Názvy_tisku</vt:lpstr>
      <vt:lpstr>'3584b - SO 02 - oprava sp...'!Názvy_tisku</vt:lpstr>
      <vt:lpstr>'3584c - Vedlejší náklady'!Názvy_tisku</vt:lpstr>
      <vt:lpstr>'3584d - Ostatní náklady'!Názvy_tisku</vt:lpstr>
      <vt:lpstr>'Rekapitulace stavby'!Názvy_tisku</vt:lpstr>
      <vt:lpstr>'3584a - SO 01 - rekonstru...'!Oblast_tisku</vt:lpstr>
      <vt:lpstr>'3584b - SO 02 - oprava sp...'!Oblast_tisku</vt:lpstr>
      <vt:lpstr>'3584c - Vedlejší náklady'!Oblast_tisku</vt:lpstr>
      <vt:lpstr>'3584d - Ostatní náklady'!Oblast_tisku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2020-06-29T11:38:39Z</dcterms:created>
  <dcterms:modified xsi:type="dcterms:W3CDTF">2020-06-29T11:40:36Z</dcterms:modified>
</cp:coreProperties>
</file>